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icef-my.sharepoint.com/personal/nciza_unicef_org/Documents/2025/PARTENAIRE/ENTREPRISE/Systeme d'eau de Rwampara/Last version/"/>
    </mc:Choice>
  </mc:AlternateContent>
  <xr:revisionPtr revIDLastSave="0" documentId="8_{98098614-826B-4405-BE85-128CB25B3FAE}" xr6:coauthVersionLast="47" xr6:coauthVersionMax="47" xr10:uidLastSave="{00000000-0000-0000-0000-000000000000}"/>
  <bookViews>
    <workbookView xWindow="28680" yWindow="-120" windowWidth="29040" windowHeight="15720" activeTab="2" xr2:uid="{65FFE280-E593-439C-A13A-D4B02426D163}"/>
  </bookViews>
  <sheets>
    <sheet name="Cadre de devis de Nkunda Lot1" sheetId="1" r:id="rId1"/>
    <sheet name="Cadre de devis Mulefu Lot2" sheetId="3" r:id="rId2"/>
    <sheet name="Bordereau des prix Nkunda Lot 1" sheetId="2" r:id="rId3"/>
    <sheet name="Bordereau des prix Mulefu Lot2" sheetId="4" r:id="rId4"/>
  </sheets>
  <definedNames>
    <definedName name="_xlnm.Print_Area" localSheetId="3">'Bordereau des prix Mulefu Lot2'!$A$1:$E$58</definedName>
    <definedName name="_xlnm.Print_Area" localSheetId="2">'Bordereau des prix Nkunda Lot 1'!$A$1:$E$60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D70" i="1"/>
  <c r="D69" i="1"/>
  <c r="D66" i="1"/>
  <c r="D65" i="1"/>
  <c r="D62" i="1"/>
  <c r="D61" i="1"/>
  <c r="D60" i="1"/>
  <c r="D59" i="1"/>
  <c r="D58" i="1"/>
  <c r="D55" i="1"/>
  <c r="D54" i="1"/>
  <c r="D53" i="1"/>
  <c r="D52" i="1"/>
  <c r="D51" i="1"/>
  <c r="D50" i="1"/>
  <c r="D49" i="1"/>
  <c r="D42" i="1"/>
  <c r="D41" i="1"/>
  <c r="D38" i="1"/>
  <c r="D37" i="1"/>
  <c r="D36" i="1"/>
  <c r="D33" i="1"/>
  <c r="D32" i="1"/>
  <c r="D31" i="1"/>
  <c r="D30" i="1"/>
  <c r="D29" i="1"/>
  <c r="D28" i="1"/>
  <c r="D27" i="1"/>
  <c r="D22" i="1"/>
  <c r="D21" i="1"/>
  <c r="D20" i="1"/>
  <c r="F83" i="3"/>
  <c r="D71" i="3"/>
  <c r="D70" i="3"/>
  <c r="D69" i="3"/>
  <c r="D66" i="3"/>
  <c r="D65" i="3"/>
  <c r="F65" i="3" s="1"/>
  <c r="D62" i="3"/>
  <c r="F62" i="3" s="1"/>
  <c r="D61" i="3"/>
  <c r="F61" i="3" s="1"/>
  <c r="D60" i="3"/>
  <c r="F60" i="3" s="1"/>
  <c r="D59" i="3"/>
  <c r="F59" i="3" s="1"/>
  <c r="D58" i="3"/>
  <c r="F58" i="3" s="1"/>
  <c r="D55" i="3"/>
  <c r="D54" i="3"/>
  <c r="F54" i="3" s="1"/>
  <c r="D53" i="3"/>
  <c r="D52" i="3"/>
  <c r="D51" i="3"/>
  <c r="D50" i="3"/>
  <c r="D49" i="3"/>
  <c r="F49" i="3" s="1"/>
  <c r="D42" i="3"/>
  <c r="D41" i="3"/>
  <c r="F41" i="3" s="1"/>
  <c r="D38" i="3"/>
  <c r="F38" i="3" s="1"/>
  <c r="D37" i="3"/>
  <c r="F37" i="3" s="1"/>
  <c r="D36" i="3"/>
  <c r="F36" i="3" s="1"/>
  <c r="D33" i="3"/>
  <c r="F33" i="3" s="1"/>
  <c r="D32" i="3"/>
  <c r="F32" i="3" s="1"/>
  <c r="D31" i="3"/>
  <c r="F31" i="3" s="1"/>
  <c r="D30" i="3"/>
  <c r="F30" i="3" s="1"/>
  <c r="D29" i="3"/>
  <c r="D28" i="3"/>
  <c r="D27" i="3"/>
  <c r="F27" i="3" s="1"/>
  <c r="D22" i="3"/>
  <c r="D21" i="3"/>
  <c r="D20" i="3"/>
  <c r="F20" i="3" s="1"/>
  <c r="F81" i="3"/>
  <c r="F78" i="3"/>
  <c r="F77" i="3"/>
  <c r="F76" i="3"/>
  <c r="F75" i="3"/>
  <c r="F74" i="3"/>
  <c r="F71" i="3"/>
  <c r="F70" i="3"/>
  <c r="F69" i="3"/>
  <c r="F53" i="3"/>
  <c r="F52" i="3"/>
  <c r="F51" i="3"/>
  <c r="F50" i="3"/>
  <c r="F45" i="3"/>
  <c r="F42" i="3"/>
  <c r="F29" i="3"/>
  <c r="F28" i="3"/>
  <c r="F23" i="3"/>
  <c r="F22" i="3"/>
  <c r="F21" i="3"/>
  <c r="F19" i="3"/>
  <c r="F15" i="3"/>
  <c r="F12" i="3"/>
  <c r="F11" i="3"/>
  <c r="F86" i="1"/>
  <c r="F84" i="3" l="1"/>
  <c r="F85" i="1"/>
  <c r="F84" i="1"/>
  <c r="F83" i="1"/>
  <c r="F82" i="1"/>
  <c r="F74" i="1"/>
  <c r="F77" i="1"/>
  <c r="F76" i="1"/>
  <c r="F42" i="1"/>
  <c r="F30" i="1"/>
  <c r="F15" i="1"/>
  <c r="F12" i="1"/>
  <c r="F89" i="1" l="1"/>
  <c r="F45" i="1"/>
  <c r="F41" i="1"/>
  <c r="F38" i="1"/>
  <c r="F37" i="1"/>
  <c r="F36" i="1"/>
  <c r="F81" i="1"/>
  <c r="F78" i="1"/>
  <c r="F75" i="1"/>
  <c r="F71" i="1"/>
  <c r="F70" i="1"/>
  <c r="F69" i="1"/>
  <c r="F65" i="1"/>
  <c r="F62" i="1"/>
  <c r="F61" i="1"/>
  <c r="F60" i="1"/>
  <c r="F59" i="1"/>
  <c r="F58" i="1"/>
  <c r="F54" i="1" l="1"/>
  <c r="F53" i="1"/>
  <c r="F52" i="1"/>
  <c r="F51" i="1"/>
  <c r="F50" i="1"/>
  <c r="F49" i="1"/>
  <c r="F28" i="1"/>
  <c r="F29" i="1"/>
  <c r="F32" i="1"/>
  <c r="F33" i="1"/>
  <c r="F31" i="1"/>
  <c r="F27" i="1"/>
  <c r="F23" i="1"/>
  <c r="F22" i="1"/>
  <c r="F21" i="1"/>
  <c r="F20" i="1"/>
  <c r="F19" i="1"/>
  <c r="F11" i="1"/>
  <c r="F91" i="1" l="1"/>
  <c r="F92" i="1" s="1"/>
</calcChain>
</file>

<file path=xl/sharedStrings.xml><?xml version="1.0" encoding="utf-8"?>
<sst xmlns="http://schemas.openxmlformats.org/spreadsheetml/2006/main" count="760" uniqueCount="223">
  <si>
    <t>Cadre de devis général du lot</t>
  </si>
  <si>
    <t>Cadre de devis de deux mini adductions d'eau par captage de sources avec système de refoulement solaire</t>
  </si>
  <si>
    <t>Nombre de mini adduction avec système de refoulement solaire du lot</t>
  </si>
  <si>
    <t>N°</t>
  </si>
  <si>
    <t>Désignation</t>
  </si>
  <si>
    <t>Unité</t>
  </si>
  <si>
    <t>Quantité</t>
  </si>
  <si>
    <t>PU HTT</t>
  </si>
  <si>
    <t>PT HTT</t>
  </si>
  <si>
    <t>A</t>
  </si>
  <si>
    <t>Installation et repli chantier et production des plans de recollement</t>
  </si>
  <si>
    <t>A.1</t>
  </si>
  <si>
    <t>Déplacement et installation</t>
  </si>
  <si>
    <t>A.1.1</t>
  </si>
  <si>
    <t>Mobilisation totale et déplacement des équipements, les ressources humaines et toute la logistique y compris toutes sujetions</t>
  </si>
  <si>
    <t>FF</t>
  </si>
  <si>
    <t>A.1.2</t>
  </si>
  <si>
    <t>Nettoyage complet et repli du chantier y compris toutes sujetions</t>
  </si>
  <si>
    <t>Sous total A.1</t>
  </si>
  <si>
    <t>A.2</t>
  </si>
  <si>
    <t>Production des plans de recollement</t>
  </si>
  <si>
    <t>A.2.1</t>
  </si>
  <si>
    <t>Sous total A.2</t>
  </si>
  <si>
    <t>B</t>
  </si>
  <si>
    <t xml:space="preserve">Aménagement/ Réhabilitation source </t>
  </si>
  <si>
    <t>B.1</t>
  </si>
  <si>
    <t>Recherche des émergences et construction chambre de captage</t>
  </si>
  <si>
    <t>B.1.1</t>
  </si>
  <si>
    <t>Fouille, désherbage et captage des sources y toutes sujetions</t>
  </si>
  <si>
    <r>
      <t>m</t>
    </r>
    <r>
      <rPr>
        <vertAlign val="superscript"/>
        <sz val="11"/>
        <color theme="1"/>
        <rFont val="Arial"/>
        <family val="2"/>
      </rPr>
      <t>3</t>
    </r>
  </si>
  <si>
    <t>B.1.2</t>
  </si>
  <si>
    <t>Construction mur de barrage en béton armé</t>
  </si>
  <si>
    <t>B.1.3</t>
  </si>
  <si>
    <t>Fourniture et Pose conduite de tuyau PVC Ø50 mm PN 10 avec accessoires y compris toutes sujetions</t>
  </si>
  <si>
    <t>m</t>
  </si>
  <si>
    <t>B.1.4</t>
  </si>
  <si>
    <t>B.1.5</t>
  </si>
  <si>
    <t>Protection et couverture de la chambre et la zone de captage (Cfr bordereau)</t>
  </si>
  <si>
    <t>Sous total B.1</t>
  </si>
  <si>
    <t>C</t>
  </si>
  <si>
    <r>
      <t>Construction de la bâche en béton armé de 20 m</t>
    </r>
    <r>
      <rPr>
        <b/>
        <i/>
        <vertAlign val="superscript"/>
        <sz val="11"/>
        <color theme="0"/>
        <rFont val="Arial"/>
        <family val="2"/>
      </rPr>
      <t>3</t>
    </r>
  </si>
  <si>
    <t>C.1</t>
  </si>
  <si>
    <t>Préparation terrain, fondation en moellon et dalle d'assise</t>
  </si>
  <si>
    <t>C.1.1</t>
  </si>
  <si>
    <t>Fouille et stabilisation du sol avec du moellon</t>
  </si>
  <si>
    <t>C.1.2</t>
  </si>
  <si>
    <r>
      <t>Béton de propreté B 300 kg/m</t>
    </r>
    <r>
      <rPr>
        <vertAlign val="superscript"/>
        <sz val="11"/>
        <color theme="1"/>
        <rFont val="Arial"/>
        <family val="2"/>
      </rPr>
      <t>3</t>
    </r>
  </si>
  <si>
    <t>C.1.3</t>
  </si>
  <si>
    <t xml:space="preserve">Élévation Fondation au moellon </t>
  </si>
  <si>
    <t>C.1.4</t>
  </si>
  <si>
    <t>Remblai en terre d'apport compacte (laterite) a l'interieur de la fondation</t>
  </si>
  <si>
    <t>C.1.5</t>
  </si>
  <si>
    <r>
      <rPr>
        <sz val="11"/>
        <color rgb="FF000000"/>
        <rFont val="Arial"/>
      </rPr>
      <t>Dalle d'assise en BA 400 kg/m</t>
    </r>
    <r>
      <rPr>
        <vertAlign val="superscript"/>
        <sz val="11"/>
        <color rgb="FF000000"/>
        <rFont val="Arial"/>
      </rPr>
      <t>3</t>
    </r>
    <r>
      <rPr>
        <sz val="11"/>
        <color rgb="FF000000"/>
        <rFont val="Arial"/>
      </rPr>
      <t xml:space="preserve"> en HA de 12 normalise ep. 15 cm</t>
    </r>
  </si>
  <si>
    <t>C.1.6</t>
  </si>
  <si>
    <r>
      <t>Socle pour colonnes B 350 kg/m</t>
    </r>
    <r>
      <rPr>
        <vertAlign val="superscript"/>
        <sz val="11"/>
        <color theme="1"/>
        <rFont val="Arial"/>
        <family val="2"/>
      </rPr>
      <t>3</t>
    </r>
  </si>
  <si>
    <t>C.1.7</t>
  </si>
  <si>
    <t>Remblai Compacte avec les tout venants autour de l'ouvrage</t>
  </si>
  <si>
    <t>Sous total C.1</t>
  </si>
  <si>
    <t>C.2</t>
  </si>
  <si>
    <t>Voiles, Poutres et Dalle de couverture en béton armé</t>
  </si>
  <si>
    <t>C.2.1</t>
  </si>
  <si>
    <r>
      <rPr>
        <sz val="11"/>
        <color rgb="FF000000"/>
        <rFont val="Arial"/>
      </rPr>
      <t>Voile en BA 400 kg/m</t>
    </r>
    <r>
      <rPr>
        <vertAlign val="superscript"/>
        <sz val="11"/>
        <color rgb="FF000000"/>
        <rFont val="Arial"/>
      </rPr>
      <t>3</t>
    </r>
    <r>
      <rPr>
        <sz val="11"/>
        <color rgb="FF000000"/>
        <rFont val="Arial"/>
      </rPr>
      <t xml:space="preserve"> en HA 12 et d'ep 15cm</t>
    </r>
  </si>
  <si>
    <t>C.2.2</t>
  </si>
  <si>
    <t>C.2.3</t>
  </si>
  <si>
    <t>Dalle de couverture avec une trappe de visite et un tuyau de Reniflard en acier galvanise y compris toutes sujetions</t>
  </si>
  <si>
    <t>Sous total C.2</t>
  </si>
  <si>
    <t>Crépissage intérieur et extérieur de la bâche</t>
  </si>
  <si>
    <t>C.3.1</t>
  </si>
  <si>
    <t>Crépissage intérieur avec adjuvants (Hydraufuge) et lisse M300</t>
  </si>
  <si>
    <r>
      <rPr>
        <sz val="11"/>
        <color rgb="FF000000"/>
        <rFont val="Arial"/>
      </rPr>
      <t>m</t>
    </r>
    <r>
      <rPr>
        <vertAlign val="superscript"/>
        <sz val="11"/>
        <color rgb="FF000000"/>
        <rFont val="Arial"/>
      </rPr>
      <t>2</t>
    </r>
  </si>
  <si>
    <t>C.3.2</t>
  </si>
  <si>
    <t>Crepissage exterieur M300</t>
  </si>
  <si>
    <t>Sous total C.3</t>
  </si>
  <si>
    <t>C.4</t>
  </si>
  <si>
    <t>Installation de la pompe et du champs solaire</t>
  </si>
  <si>
    <t>C.4.1</t>
  </si>
  <si>
    <t>Fourniture et pompe solaire immergée avec équipement, accessoires, support panneaux solaires en acier inoxydable, panneaux et réglable y compris toutes sujetions</t>
  </si>
  <si>
    <t>Sous total C.4</t>
  </si>
  <si>
    <t>D</t>
  </si>
  <si>
    <r>
      <t>Construction du réservoir de stockage et de distribution en béton armé de 30 m</t>
    </r>
    <r>
      <rPr>
        <b/>
        <i/>
        <vertAlign val="superscript"/>
        <sz val="11"/>
        <color theme="0"/>
        <rFont val="Arial"/>
        <family val="2"/>
      </rPr>
      <t>3</t>
    </r>
  </si>
  <si>
    <t>D.1</t>
  </si>
  <si>
    <t>D.1.1</t>
  </si>
  <si>
    <t>D.1.2</t>
  </si>
  <si>
    <t>D.1.3</t>
  </si>
  <si>
    <t>D.1.4</t>
  </si>
  <si>
    <t>D.1.5</t>
  </si>
  <si>
    <t>D.1.6</t>
  </si>
  <si>
    <t>D.1.7</t>
  </si>
  <si>
    <t>Sous total D.1</t>
  </si>
  <si>
    <t>D.2</t>
  </si>
  <si>
    <t>D.2.1</t>
  </si>
  <si>
    <r>
      <t>Voile en BA 400 kg/m</t>
    </r>
    <r>
      <rPr>
        <vertAlign val="superscript"/>
        <sz val="11"/>
        <color theme="1"/>
        <rFont val="Arial"/>
        <family val="2"/>
      </rPr>
      <t>3</t>
    </r>
    <r>
      <rPr>
        <sz val="11"/>
        <color theme="1"/>
        <rFont val="Arial"/>
        <family val="2"/>
      </rPr>
      <t xml:space="preserve"> </t>
    </r>
  </si>
  <si>
    <t>D.2.2</t>
  </si>
  <si>
    <r>
      <t>Poutre en BA 400 kg/m</t>
    </r>
    <r>
      <rPr>
        <vertAlign val="superscript"/>
        <sz val="11"/>
        <color theme="1"/>
        <rFont val="Arial"/>
        <family val="2"/>
      </rPr>
      <t>3</t>
    </r>
  </si>
  <si>
    <t>D.2.3</t>
  </si>
  <si>
    <t>Dalle de couverture avec une trappe de visite et un tuyau de Reniflard en acier galvanisé y compris toute sujetions</t>
  </si>
  <si>
    <t>D.2.4</t>
  </si>
  <si>
    <t>Tuyau avec Té et coudes en acier galvanisé 2 pouces y compris totues sujetions</t>
  </si>
  <si>
    <t>D.2.5</t>
  </si>
  <si>
    <t>Une trappe de visite en béton armé y compris totes sujetions</t>
  </si>
  <si>
    <t>Sous total D.2</t>
  </si>
  <si>
    <t>D.3</t>
  </si>
  <si>
    <t>Crépissage intérieur et extérieur du reservoir de stockage et de distribution</t>
  </si>
  <si>
    <t>D.3.1</t>
  </si>
  <si>
    <t>D.3.2</t>
  </si>
  <si>
    <t>Sous total D.3</t>
  </si>
  <si>
    <t>D.4</t>
  </si>
  <si>
    <t>Clôture et protection de l'Ouvrage avec poteau et grillage</t>
  </si>
  <si>
    <t>D.4.1</t>
  </si>
  <si>
    <t>D.4.2</t>
  </si>
  <si>
    <t>Tube métallique rectangulaire de 20x40 mm de 3m de haut avec espacement de 12cm</t>
  </si>
  <si>
    <t>pieces</t>
  </si>
  <si>
    <t>D.4.3</t>
  </si>
  <si>
    <t>Grillage pour cloture modele de premiere qualite</t>
  </si>
  <si>
    <r>
      <t>m</t>
    </r>
    <r>
      <rPr>
        <vertAlign val="superscript"/>
        <sz val="11"/>
        <color theme="1"/>
        <rFont val="Arial"/>
        <family val="2"/>
      </rPr>
      <t>2</t>
    </r>
  </si>
  <si>
    <t>Sous total D.4</t>
  </si>
  <si>
    <t>D.5</t>
  </si>
  <si>
    <t>Réseau d'eau (Refoulement et distribution)</t>
  </si>
  <si>
    <t>D.5.1</t>
  </si>
  <si>
    <t>Fourniture et pose conduite PHDE 50mm PN10 (300m) pour le refoulement jusqu'au reservoir de distribution y compris toutes sujetions</t>
  </si>
  <si>
    <t>D.5.2</t>
  </si>
  <si>
    <t>Fourniture et pose conduite PHDE 63mm PN10 (200) pour la distribution y compris toutes sujetions</t>
  </si>
  <si>
    <t>D.5.3</t>
  </si>
  <si>
    <t>Fourniture et pose conduite PHDE 50mm PN10 (400) pour la distribution y compris toutes sujetions</t>
  </si>
  <si>
    <t>D.5.4</t>
  </si>
  <si>
    <t>Fourniture et pose conduite PHDE 32 mm PN10 (600) pour la distribution y avec connexion aux bornes fontairnes y compris toutes sujetions</t>
  </si>
  <si>
    <t>D.5.5</t>
  </si>
  <si>
    <t>Constructions bornes fontaine à 2 prises avec chambre à vannes et puits perdus (Cfr plans et bordereau)</t>
  </si>
  <si>
    <t>Sous total D.5</t>
  </si>
  <si>
    <t>D.6</t>
  </si>
  <si>
    <t>Raccordement des points de prestations de l'établissement de soins</t>
  </si>
  <si>
    <t>D.6.1</t>
  </si>
  <si>
    <t>D.6.2</t>
  </si>
  <si>
    <t>Fourniture et pose evier en acier inoxydable a un bac y compris toutes sujetions</t>
  </si>
  <si>
    <t>D.6.3</t>
  </si>
  <si>
    <t xml:space="preserve">Fourniture et pose tuyaux PPR avec systeme de drainage jusqu'au Puits perdu y compris toutes sujetions </t>
  </si>
  <si>
    <t>D.6.4</t>
  </si>
  <si>
    <t>D.6.5</t>
  </si>
  <si>
    <t>Sous total D.6</t>
  </si>
  <si>
    <t>E</t>
  </si>
  <si>
    <t>Renforcement des capacités techniques et institutionnelles</t>
  </si>
  <si>
    <t>E.1</t>
  </si>
  <si>
    <t>Dotation de kits d'entretiens et de maintenance aux membres de comite de gestion (cfr la liste de kits dans le bordereau)</t>
  </si>
  <si>
    <t>Sous total E.1</t>
  </si>
  <si>
    <t>Sous total d'une mini adduction d'eau potable avec système de refoulement solaire excepté installation et repli chantier</t>
  </si>
  <si>
    <t>Total général pour l'exécution du lot (2 mini adduction d'eau )</t>
  </si>
  <si>
    <t>Bordereau des prix pour deux mini adductions d'eau par captage de sources avec système de refoulement solaire</t>
  </si>
  <si>
    <t>Description</t>
  </si>
  <si>
    <t>Installation et repli chantier et étude géophysique</t>
  </si>
  <si>
    <t>Ce prix rémunère au forfait les frais d’installation de chantier ainsi que l’amenée et le repli du matériel. Il comprend 
•	Le transport des équipements (bétonnière, moules à béton, générateur, moto-soudeuse, etc.), des fournitures, du matériel et des matériaux jusqu’au site ;
•      La mise en place du matériel nécessaire à la réalisation de la mini-adduction avec système de pompage solaire ;
•	La construction de la clôture de délimitation du chantier ;
•	Y compris toutes les sujétions.</t>
  </si>
  <si>
    <t xml:space="preserve">Ce prix rémunère au forfait les frais d’installation de chantier ainsi que l’amenée et le repli du matériel. Il comprend 
•	Le repli de l’ensemble des équipements,
•	Le nettoyage complet du site 
•	Y compris toutes les sujétions.
</t>
  </si>
  <si>
    <t>Production Plans de recollement</t>
  </si>
  <si>
    <t>Production du plan de recollement</t>
  </si>
  <si>
    <t>Ce prix réénumère :
•	Le coût des l'élaboration des plans de recollement de chaque adductions y compris toutes les sujétions.</t>
  </si>
  <si>
    <t>Fouille, désherbage et captage des sources</t>
  </si>
  <si>
    <t xml:space="preserve">Ce prix rémunère l’ensemble des prestations, y compris toutes les sujétions afférentes, et intègre notamment :
•	La recherche des émergences après les opérations de fouille et de désherbage, suivie du captage de ces émergences, toutes sujétions comprises ;
•	La réalisation de l’analyse physico-chimique de l’eau ;
•	Dans le cas d’une source déjà aménagée : l’ouverture de la chambre de captage, le nettoyage du massif filtrant, ainsi que la couverture et la protection de la source, toutes sujétions comprises.                                                                                                                        </t>
  </si>
  <si>
    <t>Ce prix rémunère  y compris toutes les sujétions :
•	La construction d'un mur de barrage en béton armé (préparation des armatures, coffrage et décoffrage, coulage et curage du béton) y compris toutes les sujétions</t>
  </si>
  <si>
    <t>Pose conduite de tuyau PVC Ø50 mm PN 10 avec accessoires</t>
  </si>
  <si>
    <t xml:space="preserve">Pose du massif filtrant </t>
  </si>
  <si>
    <t>Ce prix rémunère  y compris toutes les sujétions :
•	La fourniture et la pose du massif filtrant avec gravier lavé des quartz calibré (2 – 3 et 5 mm) y compris toutes les sujétions .
Remarque: le gravier doit d’abord être lavé plusieurs fois à l’eau propre, tamisé avant d'être mise en place.</t>
  </si>
  <si>
    <t>Protection et couverture de la chambre et la zone de captage</t>
  </si>
  <si>
    <t>Ce prix rémunère  y compris toutes les sujétions :
•	La construction d’une dalle de couverture de la boîte de captage, y compris toutes les sujétions ;
•	La fourniture et la mise en œuvre d’une couche de mortier M200 sur l’ensemble de la zone de captage y compris toutes les sujétions ;
•	La fourniture et la pose d’une membrane d’étanchéité, de type papier visqueen ou équivalent y compris toutes les sujétions.</t>
  </si>
  <si>
    <t>Sous Total B</t>
  </si>
  <si>
    <t xml:space="preserve">Fouille et stabilisation du sol avec du moellon </t>
  </si>
  <si>
    <t xml:space="preserve">Ce prix rémunère  y compris toutes les sujétions :
•	Les travaux de déblayage de la superficie ou sera construite la bâche. ;
•La fourniture et la pose d'une couche de moellon sur une épaisseur d'au moins 30cm;
•	Les travaux de remblayage de la superficie avec de la terre d'apport en laterite avant la mise en place du beton ;
•	Mise en place d’un massif de béton B300 sous le radier ép. 5cm 
</t>
  </si>
  <si>
    <t>Béton de propreté B 300 kg/m3</t>
  </si>
  <si>
    <t xml:space="preserve">Voile en BA 400 kg/m3 </t>
  </si>
  <si>
    <t>Poutre en BA 400 kg/m3</t>
  </si>
  <si>
    <t>Crépissage intérieur et extérieur M 300</t>
  </si>
  <si>
    <t>Équipement solaire</t>
  </si>
  <si>
    <t>Ce prix rémunère y compris toutes les sujétions :
•	La fourniture et la pose de la pompe solaire avec garantie du fabricant et tuyaux d'exhaure, et tous les accessoires ;
•	La fourniture et la pose du dispositif solaire avec garantie du fabricant comprenant le panneau photovoltaïque, une armoire, un coffret électrique de commande les dispositifs de protection ;
•	La fourniture et la pose des équipements anti foudre ;
•	La fourniture et la pose des câbles et accessoires pour les panneaux.</t>
  </si>
  <si>
    <t xml:space="preserve">Ce prix rémunère y compris toutes les sujétions :
•	Les travaux de déblayage de la superficie ou sera construite la bâche. ;
•La fourniture et la pose d'une couche de moellon sur une épaisseur d'au moins 30cm
•	Mise en place d’un massif de béton B300 sous le radier ép. 5cm 
</t>
  </si>
  <si>
    <t>Béton de propreté B300 kg/m3</t>
  </si>
  <si>
    <t>Ce prix rémunère  y compris toutes les sujétions :
•	Fourniture et pose des armatures HA ;
•	Fourniture et pose du bois de coffrage ;
•Fourniture du ciment (sac)	;
•Fourniture du gravier concasse (m3)	
•	Fourniture de l'eau de gâchage ;
•	Mise en place d’un radier en BA 350kg/m3 ép. 10cm 
•	Fourniture du sable gros de rivière ;</t>
  </si>
  <si>
    <t xml:space="preserve">Élévation fondation au moellon </t>
  </si>
  <si>
    <t>Ce prix rémunère  y compris toutes les sujétions :
•	Fourniture et pose des moellons  ;
•	Fourniture et pose d'une couche de mortier M200 d'élévation;
•Fourniture du ciment (sac)	;
•Fourniture du sable gros de rivière (m3)	
•	Fourniture de l'eau de gâchage ;
•	Fourniture et pose d'une couche de mortier M300 pour rejointement;</t>
  </si>
  <si>
    <t>Socle pour colonnes B350 kg/m3</t>
  </si>
  <si>
    <t>Ce prix rémunère  y compris toutes les sujétions :
•	Fourniture et pose des armatures HA ;
•	Fourniture et pose du bois de coffrage ;
•Fourniture du ciment (sac)	;
•Fourniture du gravier concasse (m3)	
•	Fourniture de l'eau de gâchage ;
•	Mise en place des 5 colonnes en BA 350kg/m3 15cmx15cm 
•	Fourniture du sable ros de rivière ;</t>
  </si>
  <si>
    <t xml:space="preserve">Dalle d'assise en BA 400 kg/m3 </t>
  </si>
  <si>
    <t>Ce prix rémunère  y compris toutes les sujétions :
•	Fourniture et pose des armatures HA ;
•	Fourniture et pose du bois de coffrage ;
•Fourniture du ciment (sac)	;
•Fourniture du gravier concasse (m3)	
•	Fourniture de l'eau de gâchage ;
•	Mise en place d’un radier en BA 400kg/m3 ép. 10cm 
•	Fourniture du sable gros de rivière ;</t>
  </si>
  <si>
    <t>Ce prix rémunère  y compris toutes les sujétions :
•	Fourniture et pose des armatures HA ;
•	Fourniture et pose du bois de coffrage ;
•Fourniture du ciment (sac)	;
•Fourniture du gravier concasse (m3)	
•	Fourniture de l'eau de gâchage ;
•	Mise en place d’un radier en BA 400kg/m3 ép. 15cm 
•	Fourniture du sable gros de rivière ;</t>
  </si>
  <si>
    <t>Dalle de couverture avec une trappe de visite et un tuyau de Reniflard en acier galvanisé</t>
  </si>
  <si>
    <t>Ce prix rémunère  y compris toutes les sujétions :
•	Fourniture et pose des armatures HA ;
•	Fourniture et pose du bois de coffrage ;
•Fourniture du ciment (sac)	;
•Fourniture du gravier concasse (m3) ;	
•	Fourniture de l'eau de gâchage ;
•	Mise en place d’un radier en BA 350kg/m3 ép. 10cm ; 
•	Fourniture du sable gros de rivière ;
•	La fourniture et la pose du  tuyau AG 2" avec 2 coudes et un Te AG 2" ;
•	La fourniture et la pose d'une trappe en béton armé devant servir de trou d'hommes ;</t>
  </si>
  <si>
    <t>Crépissage intérieur et extérieur M300</t>
  </si>
  <si>
    <t>Ce prix rémunère  y compris toutes les sujétions :
•	La fourniture et la pose d'une couche de mortier M200  ;
•	Fourniture et pose des taquets ;
•Fourniture d'une règle métallique plate (sac)	;
•Fourniture du Ciment ( sac) ;	
•	Fourniture de l'eau de gâchage ;
•	Fourniture du sable gros de rivière et sable fin ;</t>
  </si>
  <si>
    <t>Poteau en béton armé avec espacement de 3m</t>
  </si>
  <si>
    <t>Tube métallique rectangulaire de 20x40 mm avec espacement de 12cm</t>
  </si>
  <si>
    <t>Ce prix rémunère  y compris toutes les sujétions :
•	La fourniture et pose des tubes rectangulaire 20x40mm (Vertical et Horizontal) entre les poteaux en béton armé ;
•La fourniture et application de l'enduit anti rouille et la couleur bleue UNICEF</t>
  </si>
  <si>
    <t>Ce prix rémunère  y compris toutes les sujétions :
•	La fourniture et pose d'un grillage (Chicken wire) fixe avec fil a ligaturer.</t>
  </si>
  <si>
    <t>Réseau de distribution</t>
  </si>
  <si>
    <t>Fourniture et pose des canalisations avec branchement (mini réseau d'adduction)</t>
  </si>
  <si>
    <t>Constructions bornes fontaine à 2 prises avec chambre à vannes et puits perdus</t>
  </si>
  <si>
    <t>Fourniture et raccordement à l'eau courante des points de prestations y compris toutes les sujétions</t>
  </si>
  <si>
    <t>Socle pour colonnes B 400 kg/m3</t>
  </si>
  <si>
    <t>Crépissage intérieur et extérieur avec les adjuvants (Hydraufuges)</t>
  </si>
  <si>
    <t xml:space="preserve">Fourniture et Pose du massif filtrant </t>
  </si>
  <si>
    <t>Dalle de couverture en BA 350 kg/m3</t>
  </si>
  <si>
    <t>Ce prix rémunère y compris toute les sujétions :
•	La fourniture et la pose d'une couche de mortier M300  ;
•	Fourniture et pose des taquets ;
•Fourniture d'une règle métallique plate (sac)	;
•Fourniture du Ciment ( sac) ;	
•	Fourniture de l'eau de gâchage ;
•	Fourniture du sable gros de rivière et sable fin.</t>
  </si>
  <si>
    <t>Fourniture et pompe solaire immergée avec équipement, accessoires, panneaux solaires, support panneaux solaires en acier inoxydable et réglable</t>
  </si>
  <si>
    <t>Ce prix rémunère  y compris toutes les sujétions :
•La fourniture et pose des conduites PVC Ø50 mm, PN10 pour l'adduction et le trop plein y compris toutes les sujétions ;
•La fourniture et la connexion des accessoires PVC Ø50mm PN10 sur les tuyaux en utilisant de la colle PVC y compris toutes les sujétions.</t>
  </si>
  <si>
    <t>Fourniture et raccordement à l'eau courante des points de prestations (Salles des soins, Laboratoire, salle d'accouchement et salle de chirurgie y compris toutes les sujétions</t>
  </si>
  <si>
    <t>Fourrniture d'un puits perdu de diametre 1m et de profondeur 4m remplis des moellon et couverte par une dalle en BA y compris toutes sujetions</t>
  </si>
  <si>
    <t>Ce prix rémunère :
•	La construction de la borne fontaine, son système de drainage des eaux et la chambre de vanne comprenant une vanne de régulation et une vanne de sectionnement, le revêtement en faïence pour sa finition et le sol sera en béton lavé ou anti-dérapant tout en se conformant aux prescriptions techniques, y compris toutes sujétions
•	Fourniture d'un puits perdu de diametre 60cm et de profondeur 2m remplis des moellon et couverte par une dalle en BA recueillant toutes les eaux usées issues de ces points de prestations y compris toutes sujetions.</t>
  </si>
  <si>
    <t>Ce prix rémunère  y compris toutes les sujétions :
•	Fourniture et pose conduite PHDE Ø50mm PN10 (300m) pour le refoulement jusqu'au reservoir de distribution y compris toutes sujetions
•	Fourniture et pose conduite PHDE Ø 63mm PN10 (200) pour la distribution y compris toutes sujetions 
•	Fourniture et pose conduite PHDE Ø 50mm PN10 (400) pour la distribution y compris toutes sujetions
•	Fourniture et pose PHDE 32 mm PN10 (600) pour la distribution y avec connexion aux bornes fontairnes y compris toutes sujetions</t>
  </si>
  <si>
    <r>
      <t>m</t>
    </r>
    <r>
      <rPr>
        <vertAlign val="superscript"/>
        <sz val="10"/>
        <color theme="1"/>
        <rFont val="Arial"/>
        <family val="2"/>
      </rPr>
      <t>3</t>
    </r>
  </si>
  <si>
    <r>
      <t>Construction de la bâche en béton armé de 20 m</t>
    </r>
    <r>
      <rPr>
        <b/>
        <i/>
        <vertAlign val="superscript"/>
        <sz val="10"/>
        <color theme="0"/>
        <rFont val="Arial"/>
        <family val="2"/>
      </rPr>
      <t>3</t>
    </r>
  </si>
  <si>
    <r>
      <t>Ce prix rémunère y compris toutes les sujétions :
•	Fourniture et pose du bois de coffrage ;
•Fourniture du ciment (sac)	;
•Fourniture du gravier concasse (m</t>
    </r>
    <r>
      <rPr>
        <vertAlign val="superscript"/>
        <sz val="10"/>
        <color rgb="FF000000"/>
        <rFont val="Arial"/>
        <family val="2"/>
      </rPr>
      <t>3</t>
    </r>
    <r>
      <rPr>
        <sz val="10"/>
        <color rgb="FF000000"/>
        <rFont val="Arial"/>
        <family val="2"/>
      </rPr>
      <t>)	
•	Fourniture de l'eau de gâchage ;
•	Mise en place des 5 colonnes en BA 350kg/m</t>
    </r>
    <r>
      <rPr>
        <vertAlign val="superscript"/>
        <sz val="10"/>
        <color rgb="FF000000"/>
        <rFont val="Arial"/>
        <family val="2"/>
      </rPr>
      <t>3</t>
    </r>
    <r>
      <rPr>
        <sz val="10"/>
        <color rgb="FF000000"/>
        <rFont val="Arial"/>
        <family val="2"/>
      </rPr>
      <t xml:space="preserve"> 15cmx15cm 
•	Fourniture du sable ros de rivière.</t>
    </r>
  </si>
  <si>
    <r>
      <t>Ce prix rémunère y compris toutes les sujétions :
•	Fourniture et pose des moellons  ;
•Fourniture du ciment (sac)	;
•Fourniture du sable gros de rivière (m</t>
    </r>
    <r>
      <rPr>
        <vertAlign val="superscript"/>
        <sz val="10"/>
        <color rgb="FF000000"/>
        <rFont val="Arial"/>
        <family val="2"/>
      </rPr>
      <t>3</t>
    </r>
    <r>
      <rPr>
        <sz val="10"/>
        <color rgb="FF000000"/>
        <rFont val="Arial"/>
        <family val="2"/>
      </rPr>
      <t xml:space="preserve">)	
•	Fourniture de l'eau de gâchage ;
•	Fourniture et pose d'une couche de mortier M300 pour rejointement.
•	Mise en place des 5 colonnes en BA 350kg/m3 15cmx15cm 
</t>
    </r>
  </si>
  <si>
    <r>
      <t>Dalle d'assise en BA 400 kg/m</t>
    </r>
    <r>
      <rPr>
        <vertAlign val="superscript"/>
        <sz val="10"/>
        <color rgb="FF000000"/>
        <rFont val="Arial"/>
        <family val="2"/>
      </rPr>
      <t>3</t>
    </r>
    <r>
      <rPr>
        <sz val="10"/>
        <color rgb="FF000000"/>
        <rFont val="Arial"/>
        <family val="2"/>
      </rPr>
      <t xml:space="preserve"> en HA de 12 normalise ep. 15 cm</t>
    </r>
  </si>
  <si>
    <r>
      <t>Ce prix rémunère y compris toutes les sujétions :
•	Fourniture et pose des armatures HA ;
•	Fourniture et pose du bois de coffrage ;
•Fourniture du ciment (sac)	;
•Fourniture du gravier concasse (m</t>
    </r>
    <r>
      <rPr>
        <vertAlign val="superscript"/>
        <sz val="10"/>
        <color rgb="FF000000"/>
        <rFont val="Arial"/>
        <family val="2"/>
      </rPr>
      <t>3</t>
    </r>
    <r>
      <rPr>
        <sz val="10"/>
        <color rgb="FF000000"/>
        <rFont val="Arial"/>
        <family val="2"/>
      </rPr>
      <t>)	
•	Fourniture de l'eau de gâchage ;
•	Mise en place des 5 colonnes en BA 350kg/m</t>
    </r>
    <r>
      <rPr>
        <vertAlign val="superscript"/>
        <sz val="10"/>
        <color rgb="FF000000"/>
        <rFont val="Arial"/>
        <family val="2"/>
      </rPr>
      <t>3</t>
    </r>
    <r>
      <rPr>
        <sz val="10"/>
        <color rgb="FF000000"/>
        <rFont val="Arial"/>
        <family val="2"/>
      </rPr>
      <t xml:space="preserve"> 15cmx15cm 
•	Fourniture du sable ros de rivière.</t>
    </r>
  </si>
  <si>
    <r>
      <t>Ce prix rémunère y compris toutes les sujétions :
•	Fourniture et pose des armatures HA de 12 ;
•	Fourniture et pose du bois de coffrage ;
•Fourniture du ciment (sac)	;
•Fourniture du gravier concasse (m</t>
    </r>
    <r>
      <rPr>
        <vertAlign val="superscript"/>
        <sz val="10"/>
        <color rgb="FF000000"/>
        <rFont val="Arial"/>
        <family val="2"/>
      </rPr>
      <t>3</t>
    </r>
    <r>
      <rPr>
        <sz val="10"/>
        <color rgb="FF000000"/>
        <rFont val="Arial"/>
        <family val="2"/>
      </rPr>
      <t>)	
•	Fourniture de l'eau de gâchage ;
•	Mise en place des 5 colonnes en BA 350kg/m</t>
    </r>
    <r>
      <rPr>
        <vertAlign val="superscript"/>
        <sz val="10"/>
        <color rgb="FF000000"/>
        <rFont val="Arial"/>
        <family val="2"/>
      </rPr>
      <t>3</t>
    </r>
    <r>
      <rPr>
        <sz val="10"/>
        <color rgb="FF000000"/>
        <rFont val="Arial"/>
        <family val="2"/>
      </rPr>
      <t xml:space="preserve"> 15cmx15cm 
•	Fourniture du sable ros de rivière.</t>
    </r>
  </si>
  <si>
    <r>
      <t>Ce prix rémunère y compris toutes les sujétions :
•	Fourniture et pose des armatures HA de 12 ;
•	Fourniture et pose des planches de bois de coffrage ;
•	Fourniture et pose des chevrons de bois 7x7 pour etayage ;
•Fourniture du ciment (sac)	;
•Fourniture du gravier concasse (m</t>
    </r>
    <r>
      <rPr>
        <vertAlign val="superscript"/>
        <sz val="10"/>
        <color rgb="FF000000"/>
        <rFont val="Arial"/>
        <family val="2"/>
      </rPr>
      <t>3</t>
    </r>
    <r>
      <rPr>
        <sz val="10"/>
        <color rgb="FF000000"/>
        <rFont val="Arial"/>
        <family val="2"/>
      </rPr>
      <t>)	
•	Fourniture de l'eau de gâchage ;
•	Mise en place des 5 colonnes en BA 350kg/m</t>
    </r>
    <r>
      <rPr>
        <vertAlign val="superscript"/>
        <sz val="10"/>
        <color rgb="FF000000"/>
        <rFont val="Arial"/>
        <family val="2"/>
      </rPr>
      <t>3</t>
    </r>
    <r>
      <rPr>
        <sz val="10"/>
        <color rgb="FF000000"/>
        <rFont val="Arial"/>
        <family val="2"/>
      </rPr>
      <t xml:space="preserve"> ep: 12 cm
•	Fourniture du sable ros de rivière.</t>
    </r>
  </si>
  <si>
    <r>
      <t>Construction du réservoir de stockage et de distribution en béton armé de 30 m</t>
    </r>
    <r>
      <rPr>
        <b/>
        <i/>
        <vertAlign val="superscript"/>
        <sz val="10"/>
        <color theme="0"/>
        <rFont val="Arial"/>
        <family val="2"/>
      </rPr>
      <t>3</t>
    </r>
  </si>
  <si>
    <t xml:space="preserve">Ce prix rémunère  y compris toutes les sujétions :
•	Fourniture de l'approt des terres en laterite.
•	La mise en place du remblai compacte.
</t>
  </si>
  <si>
    <t>C.3</t>
  </si>
  <si>
    <t>Poteau 15cmx15cm en béton armé avec espacement de 2.5m</t>
  </si>
  <si>
    <t xml:space="preserve">Ce prix rémunère :
•	La fourniture des kits d’outillages et d’un premier lot des pièces de rechange critiques (Clef anglaise, Machine a fileter, Connecters 63mm, 50mm,32 mm, 10 robinets, 10 manchonsAG 3/4", 5 niples AG 3/4'', 10 vannes AG 3/4'', 3 Vannes AG 2", Coude AG 3/4''), à chaque adduction y compris toutes les sujétions.
</t>
  </si>
  <si>
    <t>Construction muret de support evier avec faience y compris toutes sujetions</t>
  </si>
  <si>
    <t>Fourrniture 3 chambres de visites de 40 cm carre avec une profondeur de 50cm y compris toutes sujetions.</t>
  </si>
  <si>
    <t>Dotation de kits d'entretien et maintenance aux membres de comite d'eau</t>
  </si>
  <si>
    <t>Ce prix rémunère  y compris toutes les sujétions :
•	Fourniture et raccordement à l'eau courante des points de prestations (Salles des soins, Laboratoire, salle d'accouchement et salle de chirurgie y compris toutes les sujétions. 
•	Fourniture et pose des eviers en acier inoxydable a un bac y compris toutes sujetions en un seul bac de longueur minimale de 50 cm et parois du mur abritant les lavabos carrelés au-dessus de l'evier sur quatre assises sur toute la longueur
•	Fourniture  et pose tuyaux PPR avec systeme de drainage jusqu'au Puits perdu y compris toutes sujetions
Fourniture et pose d'un mur en maconnerie de briques pour supporter l'evier avec une finition en faience y compris toutes sujetions
•	Fourniture d’une chambre de visite de dimension de 40x40cm et 50cm de profondeur
•	Fourrniture d'un puits perdu de diametre 1m et de profondeur 4m remplis des moellon et couverte par une dalle en BA recueillant toutes les eaux usées issues de ces points de prestations y compris toutes sujetions. (Se conformer aux prescriptions techniques).</t>
  </si>
  <si>
    <r>
      <t>Poutre en BA 400 kg/m</t>
    </r>
    <r>
      <rPr>
        <vertAlign val="superscript"/>
        <sz val="11"/>
        <color rgb="FF000000"/>
        <rFont val="Arial"/>
      </rPr>
      <t xml:space="preserve">3 </t>
    </r>
    <r>
      <rPr>
        <sz val="11"/>
        <color rgb="FF000000"/>
        <rFont val="Arial"/>
        <family val="2"/>
      </rPr>
      <t>avec une retombee de 30 cm avec une largeur de 20 cm</t>
    </r>
  </si>
  <si>
    <t>Fourniture et pose conduite PHDE 63mm PN10 (300) pour la distribution y compris toutes sujetions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</si>
</sst>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_([$$-409]* #,##0.00_);_([$$-409]* \(#,##0.00\);_([$$-409]* &quot;-&quot;??_);_(@_)"/>
  </numFmts>
  <fonts count="25" x14ac:knownFonts="1">
    <font>
      <sz val="11"/>
      <color theme="1"/>
      <name val="Aptos Narrow"/>
      <family val="2"/>
      <scheme val="minor"/>
    </font>
    <font>
      <sz val="11"/>
      <color theme="1"/>
      <name val="Arial"/>
      <family val="2"/>
    </font>
    <font>
      <sz val="11"/>
      <color theme="1"/>
      <name val="Aptos Narrow"/>
      <family val="2"/>
      <scheme val="minor"/>
    </font>
    <font>
      <b/>
      <sz val="11"/>
      <color theme="0"/>
      <name val="Arial"/>
      <family val="2"/>
    </font>
    <font>
      <sz val="11"/>
      <color theme="1"/>
      <name val="Arial"/>
      <family val="2"/>
    </font>
    <font>
      <sz val="12"/>
      <color theme="1"/>
      <name val="Arial"/>
      <family val="2"/>
    </font>
    <font>
      <b/>
      <i/>
      <sz val="11"/>
      <color theme="0"/>
      <name val="Arial"/>
      <family val="2"/>
    </font>
    <font>
      <b/>
      <sz val="11"/>
      <color theme="1"/>
      <name val="Arial"/>
      <family val="2"/>
    </font>
    <font>
      <vertAlign val="superscript"/>
      <sz val="11"/>
      <color theme="1"/>
      <name val="Arial"/>
      <family val="2"/>
    </font>
    <font>
      <sz val="8"/>
      <name val="Aptos Narrow"/>
      <family val="2"/>
      <scheme val="minor"/>
    </font>
    <font>
      <b/>
      <sz val="9"/>
      <color theme="1"/>
      <name val="Arial"/>
      <family val="2"/>
    </font>
    <font>
      <b/>
      <i/>
      <vertAlign val="superscript"/>
      <sz val="11"/>
      <color theme="0"/>
      <name val="Arial"/>
      <family val="2"/>
    </font>
    <font>
      <sz val="11"/>
      <color rgb="FFFF0000"/>
      <name val="Arial"/>
      <family val="2"/>
    </font>
    <font>
      <sz val="11"/>
      <color rgb="FF000000"/>
      <name val="Arial"/>
    </font>
    <font>
      <vertAlign val="superscript"/>
      <sz val="11"/>
      <color rgb="FF000000"/>
      <name val="Arial"/>
    </font>
    <font>
      <b/>
      <sz val="10"/>
      <color theme="0"/>
      <name val="Arial"/>
      <family val="2"/>
    </font>
    <font>
      <sz val="10"/>
      <color theme="1"/>
      <name val="Arial"/>
      <family val="2"/>
    </font>
    <font>
      <b/>
      <i/>
      <sz val="10"/>
      <color theme="0"/>
      <name val="Arial"/>
      <family val="2"/>
    </font>
    <font>
      <b/>
      <sz val="10"/>
      <color theme="1"/>
      <name val="Arial"/>
      <family val="2"/>
    </font>
    <font>
      <sz val="10"/>
      <name val="Arial"/>
      <family val="2"/>
    </font>
    <font>
      <sz val="10"/>
      <color rgb="FF000000"/>
      <name val="Arial"/>
      <family val="2"/>
    </font>
    <font>
      <vertAlign val="superscript"/>
      <sz val="10"/>
      <color theme="1"/>
      <name val="Arial"/>
      <family val="2"/>
    </font>
    <font>
      <b/>
      <i/>
      <vertAlign val="superscript"/>
      <sz val="10"/>
      <color theme="0"/>
      <name val="Arial"/>
      <family val="2"/>
    </font>
    <font>
      <vertAlign val="superscript"/>
      <sz val="10"/>
      <color rgb="FF000000"/>
      <name val="Arial"/>
      <family val="2"/>
    </font>
    <font>
      <sz val="11"/>
      <color rgb="FF000000"/>
      <name val="Arial"/>
      <family val="2"/>
    </font>
  </fonts>
  <fills count="4">
    <fill>
      <patternFill patternType="none"/>
    </fill>
    <fill>
      <patternFill patternType="gray125"/>
    </fill>
    <fill>
      <patternFill patternType="solid">
        <fgColor rgb="FF00AEEF"/>
        <bgColor indexed="64"/>
      </patternFill>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style="thin">
        <color rgb="FF000000"/>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21">
    <xf numFmtId="0" fontId="0" fillId="0" borderId="0" xfId="0"/>
    <xf numFmtId="0" fontId="3" fillId="2" borderId="1" xfId="1" applyFont="1" applyFill="1" applyBorder="1" applyAlignment="1" applyProtection="1">
      <alignment horizontal="centerContinuous" vertical="center"/>
      <protection locked="0"/>
    </xf>
    <xf numFmtId="0" fontId="3" fillId="2" borderId="2" xfId="1" applyFont="1" applyFill="1" applyBorder="1" applyAlignment="1" applyProtection="1">
      <alignment horizontal="centerContinuous" vertical="center"/>
      <protection locked="0"/>
    </xf>
    <xf numFmtId="0" fontId="3" fillId="2" borderId="3" xfId="1" applyFont="1" applyFill="1" applyBorder="1" applyAlignment="1" applyProtection="1">
      <alignment horizontal="centerContinuous" vertical="center"/>
      <protection locked="0"/>
    </xf>
    <xf numFmtId="0" fontId="4" fillId="0" borderId="0" xfId="1" applyFont="1" applyProtection="1">
      <protection locked="0"/>
    </xf>
    <xf numFmtId="0" fontId="5" fillId="0" borderId="0" xfId="1" applyFont="1" applyAlignment="1" applyProtection="1">
      <alignment horizontal="center" vertical="center"/>
      <protection locked="0"/>
    </xf>
    <xf numFmtId="0" fontId="5" fillId="0" borderId="0" xfId="1" applyFont="1" applyProtection="1">
      <protection locked="0"/>
    </xf>
    <xf numFmtId="0" fontId="3" fillId="2" borderId="1" xfId="1"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3" fillId="2" borderId="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vertical="center"/>
      <protection locked="0"/>
    </xf>
    <xf numFmtId="0" fontId="6" fillId="2" borderId="2" xfId="1" applyFont="1" applyFill="1" applyBorder="1" applyAlignment="1" applyProtection="1">
      <alignment horizontal="center" vertical="center"/>
      <protection locked="0"/>
    </xf>
    <xf numFmtId="0" fontId="7" fillId="0" borderId="0" xfId="1" applyFont="1" applyProtection="1">
      <protection locked="0"/>
    </xf>
    <xf numFmtId="0" fontId="4" fillId="0" borderId="0" xfId="1" applyFont="1" applyAlignment="1" applyProtection="1">
      <alignment horizontal="center" vertical="center"/>
      <protection locked="0"/>
    </xf>
    <xf numFmtId="0" fontId="10" fillId="0" borderId="0" xfId="0" applyFont="1" applyProtection="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1" fillId="0" borderId="0" xfId="1" applyFont="1" applyProtection="1">
      <protection locked="0"/>
    </xf>
    <xf numFmtId="0" fontId="1" fillId="0" borderId="4" xfId="1" applyFont="1" applyBorder="1" applyAlignment="1" applyProtection="1">
      <alignment horizontal="center" vertical="center"/>
      <protection locked="0"/>
    </xf>
    <xf numFmtId="0" fontId="1" fillId="0" borderId="4" xfId="1" applyFont="1" applyBorder="1" applyAlignment="1" applyProtection="1">
      <alignment horizontal="justify" vertical="center" wrapText="1"/>
      <protection locked="0"/>
    </xf>
    <xf numFmtId="164" fontId="1" fillId="0" borderId="4" xfId="1" applyNumberFormat="1" applyFont="1" applyBorder="1" applyAlignment="1" applyProtection="1">
      <alignment horizontal="center" vertical="center"/>
      <protection locked="0"/>
    </xf>
    <xf numFmtId="0" fontId="1" fillId="0" borderId="1" xfId="1" applyFont="1" applyBorder="1" applyAlignment="1" applyProtection="1">
      <alignment horizontal="justify" vertical="center"/>
      <protection locked="0"/>
    </xf>
    <xf numFmtId="4" fontId="1" fillId="0" borderId="0" xfId="1" applyNumberFormat="1" applyFont="1" applyProtection="1">
      <protection locked="0"/>
    </xf>
    <xf numFmtId="2" fontId="1" fillId="0" borderId="4" xfId="1" applyNumberFormat="1" applyFont="1" applyBorder="1" applyAlignment="1" applyProtection="1">
      <alignment horizontal="center" vertical="center"/>
      <protection locked="0"/>
    </xf>
    <xf numFmtId="2" fontId="1" fillId="0" borderId="2" xfId="1" applyNumberFormat="1" applyFont="1" applyBorder="1" applyAlignment="1" applyProtection="1">
      <alignment horizontal="center" vertical="center"/>
      <protection locked="0"/>
    </xf>
    <xf numFmtId="0" fontId="1" fillId="0" borderId="1" xfId="1" applyFont="1" applyBorder="1" applyAlignment="1" applyProtection="1">
      <alignment horizontal="justify" vertical="center" wrapText="1"/>
      <protection locked="0"/>
    </xf>
    <xf numFmtId="0" fontId="1" fillId="0" borderId="2" xfId="1" applyFont="1" applyBorder="1" applyAlignment="1" applyProtection="1">
      <alignment horizontal="center" vertical="center"/>
      <protection locked="0"/>
    </xf>
    <xf numFmtId="0" fontId="1" fillId="3" borderId="1" xfId="1" applyFont="1" applyFill="1" applyBorder="1" applyAlignment="1" applyProtection="1">
      <alignment horizontal="left" vertical="center"/>
      <protection locked="0"/>
    </xf>
    <xf numFmtId="0" fontId="1" fillId="3" borderId="2" xfId="1" applyFont="1" applyFill="1" applyBorder="1" applyAlignment="1" applyProtection="1">
      <alignment horizontal="center" vertical="center"/>
      <protection locked="0"/>
    </xf>
    <xf numFmtId="0" fontId="1" fillId="3" borderId="4" xfId="1" applyFont="1" applyFill="1" applyBorder="1" applyAlignment="1" applyProtection="1">
      <alignment horizontal="center" vertical="center"/>
      <protection locked="0"/>
    </xf>
    <xf numFmtId="2" fontId="1" fillId="3" borderId="2" xfId="1" applyNumberFormat="1" applyFont="1" applyFill="1" applyBorder="1" applyAlignment="1" applyProtection="1">
      <alignment horizontal="center" vertical="center"/>
      <protection locked="0"/>
    </xf>
    <xf numFmtId="164" fontId="1" fillId="0" borderId="2" xfId="1" applyNumberFormat="1" applyFont="1" applyBorder="1" applyAlignment="1" applyProtection="1">
      <alignment horizontal="center" vertical="center"/>
      <protection locked="0"/>
    </xf>
    <xf numFmtId="0" fontId="13" fillId="0" borderId="4" xfId="1" applyFont="1" applyBorder="1" applyAlignment="1" applyProtection="1">
      <alignment horizontal="justify" vertical="center" wrapText="1"/>
      <protection locked="0"/>
    </xf>
    <xf numFmtId="2" fontId="12" fillId="0" borderId="2" xfId="1" applyNumberFormat="1" applyFont="1" applyBorder="1" applyAlignment="1" applyProtection="1">
      <alignment horizontal="center" vertical="center"/>
      <protection locked="0"/>
    </xf>
    <xf numFmtId="0" fontId="1" fillId="0" borderId="0" xfId="1" applyFont="1" applyAlignment="1" applyProtection="1">
      <alignment horizontal="center" vertical="center"/>
      <protection locked="0"/>
    </xf>
    <xf numFmtId="0" fontId="1" fillId="0" borderId="5" xfId="1" applyFont="1" applyBorder="1" applyAlignment="1" applyProtection="1">
      <alignment horizontal="center" vertical="center"/>
      <protection locked="0"/>
    </xf>
    <xf numFmtId="164" fontId="1" fillId="0" borderId="5" xfId="1" applyNumberFormat="1" applyFont="1" applyBorder="1" applyAlignment="1" applyProtection="1">
      <alignment horizontal="center" vertical="center"/>
      <protection locked="0"/>
    </xf>
    <xf numFmtId="0" fontId="1" fillId="0" borderId="6" xfId="1" applyFont="1" applyBorder="1" applyAlignment="1" applyProtection="1">
      <alignment horizontal="center" vertical="center"/>
      <protection locked="0"/>
    </xf>
    <xf numFmtId="164" fontId="1" fillId="0" borderId="6" xfId="1" applyNumberFormat="1" applyFont="1" applyBorder="1" applyAlignment="1" applyProtection="1">
      <alignment horizontal="center" vertical="center"/>
      <protection locked="0"/>
    </xf>
    <xf numFmtId="0" fontId="3" fillId="2" borderId="7"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9" xfId="1" applyFont="1" applyFill="1" applyBorder="1" applyAlignment="1" applyProtection="1">
      <alignment vertical="center"/>
      <protection locked="0"/>
    </xf>
    <xf numFmtId="0" fontId="3" fillId="2" borderId="9" xfId="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3" fillId="2" borderId="11" xfId="1" applyFont="1" applyFill="1" applyBorder="1" applyAlignment="1" applyProtection="1">
      <alignment horizontal="center" vertical="center"/>
      <protection locked="0"/>
    </xf>
    <xf numFmtId="0" fontId="3" fillId="2" borderId="12" xfId="1" applyFont="1" applyFill="1" applyBorder="1" applyAlignment="1" applyProtection="1">
      <alignment vertical="center"/>
      <protection locked="0"/>
    </xf>
    <xf numFmtId="0" fontId="1" fillId="0" borderId="11" xfId="1" applyFont="1" applyBorder="1" applyAlignment="1" applyProtection="1">
      <alignment horizontal="center" vertical="center"/>
      <protection locked="0"/>
    </xf>
    <xf numFmtId="164" fontId="1" fillId="0" borderId="13" xfId="1" applyNumberFormat="1" applyFont="1" applyBorder="1" applyAlignment="1" applyProtection="1">
      <alignment horizontal="center" vertical="center"/>
      <protection locked="0"/>
    </xf>
    <xf numFmtId="164" fontId="1" fillId="0" borderId="14" xfId="1" applyNumberFormat="1" applyFont="1" applyBorder="1" applyAlignment="1" applyProtection="1">
      <alignment horizontal="center" vertical="center"/>
      <protection locked="0"/>
    </xf>
    <xf numFmtId="164" fontId="1" fillId="0" borderId="15" xfId="1" applyNumberFormat="1" applyFont="1" applyBorder="1" applyAlignment="1" applyProtection="1">
      <alignment horizontal="center" vertical="center"/>
      <protection locked="0"/>
    </xf>
    <xf numFmtId="0" fontId="3" fillId="2" borderId="16" xfId="1" applyFont="1" applyFill="1" applyBorder="1" applyAlignment="1" applyProtection="1">
      <alignment vertical="center"/>
      <protection locked="0"/>
    </xf>
    <xf numFmtId="164" fontId="1" fillId="0" borderId="12" xfId="1" applyNumberFormat="1" applyFont="1" applyBorder="1" applyAlignment="1" applyProtection="1">
      <alignment horizontal="center" vertical="center"/>
      <protection locked="0"/>
    </xf>
    <xf numFmtId="0" fontId="1" fillId="0" borderId="17" xfId="1" applyFont="1" applyBorder="1" applyAlignment="1" applyProtection="1">
      <alignment horizontal="center" vertical="center"/>
      <protection locked="0"/>
    </xf>
    <xf numFmtId="0" fontId="3" fillId="2" borderId="17" xfId="1" applyFont="1" applyFill="1" applyBorder="1" applyAlignment="1" applyProtection="1">
      <alignment horizontal="center" vertical="center"/>
      <protection locked="0"/>
    </xf>
    <xf numFmtId="164" fontId="3" fillId="2" borderId="13" xfId="1" applyNumberFormat="1" applyFont="1" applyFill="1" applyBorder="1" applyAlignment="1" applyProtection="1">
      <alignment horizontal="center" vertical="center"/>
      <protection locked="0"/>
    </xf>
    <xf numFmtId="0" fontId="3" fillId="2" borderId="17" xfId="1" applyFont="1" applyFill="1" applyBorder="1" applyAlignment="1" applyProtection="1">
      <alignment horizontal="left" vertical="center"/>
      <protection locked="0"/>
    </xf>
    <xf numFmtId="164" fontId="3" fillId="2" borderId="13" xfId="0" applyNumberFormat="1" applyFont="1" applyFill="1" applyBorder="1" applyAlignment="1" applyProtection="1">
      <alignment horizontal="center" vertical="center"/>
      <protection locked="0"/>
    </xf>
    <xf numFmtId="0" fontId="3" fillId="2" borderId="18" xfId="1" applyFont="1" applyFill="1" applyBorder="1" applyAlignment="1" applyProtection="1">
      <alignment horizontal="left" vertical="center"/>
      <protection locked="0"/>
    </xf>
    <xf numFmtId="0" fontId="3" fillId="2" borderId="19" xfId="1" applyFont="1" applyFill="1" applyBorder="1" applyAlignment="1" applyProtection="1">
      <alignment horizontal="left" vertical="center"/>
      <protection locked="0"/>
    </xf>
    <xf numFmtId="0" fontId="3" fillId="2" borderId="19" xfId="0" applyFont="1" applyFill="1" applyBorder="1" applyAlignment="1" applyProtection="1">
      <alignment horizontal="center" vertical="center"/>
      <protection locked="0"/>
    </xf>
    <xf numFmtId="0" fontId="3" fillId="2" borderId="19" xfId="0" applyFont="1" applyFill="1" applyBorder="1" applyAlignment="1" applyProtection="1">
      <alignment horizontal="left" vertical="center"/>
      <protection locked="0"/>
    </xf>
    <xf numFmtId="164" fontId="3" fillId="2" borderId="20" xfId="0" applyNumberFormat="1" applyFont="1" applyFill="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2" fontId="1" fillId="0" borderId="0" xfId="1" applyNumberFormat="1" applyFont="1" applyAlignment="1" applyProtection="1">
      <alignment horizontal="center" vertical="center"/>
      <protection locked="0"/>
    </xf>
    <xf numFmtId="0" fontId="7" fillId="0" borderId="1" xfId="1" applyFont="1" applyBorder="1" applyAlignment="1" applyProtection="1">
      <alignment horizontal="justify" vertical="center"/>
      <protection locked="0"/>
    </xf>
    <xf numFmtId="0" fontId="7" fillId="0" borderId="1" xfId="1" applyFont="1" applyBorder="1" applyAlignment="1" applyProtection="1">
      <alignment horizontal="justify" vertical="center" wrapText="1"/>
      <protection locked="0"/>
    </xf>
    <xf numFmtId="0" fontId="7" fillId="3" borderId="1" xfId="1" applyFont="1" applyFill="1" applyBorder="1" applyAlignment="1" applyProtection="1">
      <alignment horizontal="left" vertical="center"/>
      <protection locked="0"/>
    </xf>
    <xf numFmtId="0" fontId="7" fillId="0" borderId="2" xfId="1" applyFont="1" applyBorder="1" applyAlignment="1" applyProtection="1">
      <alignment horizontal="justify" vertical="center" wrapText="1"/>
      <protection locked="0"/>
    </xf>
    <xf numFmtId="0" fontId="15" fillId="2" borderId="1" xfId="0" applyFont="1" applyFill="1" applyBorder="1" applyAlignment="1" applyProtection="1">
      <alignment horizontal="centerContinuous" vertical="center"/>
      <protection locked="0"/>
    </xf>
    <xf numFmtId="0" fontId="15" fillId="2" borderId="4" xfId="0" applyFont="1" applyFill="1" applyBorder="1" applyAlignment="1" applyProtection="1">
      <alignment horizontal="centerContinuous" vertical="center"/>
      <protection locked="0"/>
    </xf>
    <xf numFmtId="0" fontId="16" fillId="0" borderId="0" xfId="0" applyFont="1" applyProtection="1">
      <protection locked="0"/>
    </xf>
    <xf numFmtId="0" fontId="16" fillId="0" borderId="0" xfId="0" applyFont="1" applyAlignment="1" applyProtection="1">
      <alignment horizontal="center" vertical="center"/>
      <protection locked="0"/>
    </xf>
    <xf numFmtId="0" fontId="16" fillId="0" borderId="4" xfId="0" applyFont="1" applyBorder="1" applyProtection="1">
      <protection locked="0"/>
    </xf>
    <xf numFmtId="0" fontId="15" fillId="2" borderId="1" xfId="1"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4"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4" xfId="0" applyFont="1" applyFill="1" applyBorder="1" applyAlignment="1" applyProtection="1">
      <alignment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8" fillId="0" borderId="0" xfId="0" applyFont="1" applyProtection="1">
      <protection locked="0"/>
    </xf>
    <xf numFmtId="0" fontId="16" fillId="0" borderId="21" xfId="0" applyFont="1" applyBorder="1" applyAlignment="1" applyProtection="1">
      <alignment horizontal="center" vertical="center"/>
      <protection locked="0"/>
    </xf>
    <xf numFmtId="0" fontId="16" fillId="0" borderId="6" xfId="0" applyFont="1" applyBorder="1" applyAlignment="1" applyProtection="1">
      <alignment horizontal="justify" vertical="center" wrapText="1"/>
      <protection locked="0"/>
    </xf>
    <xf numFmtId="0" fontId="19" fillId="0" borderId="4" xfId="0" applyFont="1" applyBorder="1" applyAlignment="1" applyProtection="1">
      <alignment horizontal="left" vertical="center" wrapText="1"/>
      <protection locked="0"/>
    </xf>
    <xf numFmtId="0" fontId="16" fillId="0" borderId="4" xfId="0" applyFont="1" applyBorder="1" applyAlignment="1" applyProtection="1">
      <alignment horizontal="center" vertical="center"/>
      <protection locked="0"/>
    </xf>
    <xf numFmtId="164" fontId="16" fillId="0" borderId="4" xfId="0" applyNumberFormat="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20" fillId="0" borderId="5" xfId="0" applyFont="1" applyBorder="1" applyAlignment="1">
      <alignment vertical="center"/>
    </xf>
    <xf numFmtId="0" fontId="19" fillId="0" borderId="3" xfId="0" applyFont="1" applyBorder="1" applyAlignment="1" applyProtection="1">
      <alignment horizontal="left" vertical="top" wrapText="1"/>
      <protection locked="0"/>
    </xf>
    <xf numFmtId="0" fontId="20" fillId="0" borderId="0" xfId="0" applyFont="1"/>
    <xf numFmtId="0" fontId="16" fillId="0" borderId="22" xfId="0" applyFont="1" applyBorder="1" applyAlignment="1" applyProtection="1">
      <alignment horizontal="center" vertical="center"/>
      <protection locked="0"/>
    </xf>
    <xf numFmtId="0" fontId="16" fillId="0" borderId="23" xfId="0" applyFont="1" applyBorder="1" applyAlignment="1" applyProtection="1">
      <alignment horizontal="justify" vertical="center" wrapText="1"/>
      <protection locked="0"/>
    </xf>
    <xf numFmtId="0" fontId="16" fillId="0" borderId="4" xfId="0" applyFont="1" applyBorder="1" applyAlignment="1">
      <alignment horizontal="left" vertical="center" wrapText="1"/>
    </xf>
    <xf numFmtId="0" fontId="17" fillId="2" borderId="1" xfId="1" applyFont="1" applyFill="1" applyBorder="1" applyAlignment="1" applyProtection="1">
      <alignment horizontal="center" vertical="center"/>
      <protection locked="0"/>
    </xf>
    <xf numFmtId="0" fontId="17" fillId="2" borderId="1" xfId="1" applyFont="1" applyFill="1" applyBorder="1" applyAlignment="1" applyProtection="1">
      <alignment vertical="center"/>
      <protection locked="0"/>
    </xf>
    <xf numFmtId="0" fontId="15" fillId="2" borderId="2" xfId="0"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protection locked="0"/>
    </xf>
    <xf numFmtId="164" fontId="15" fillId="2" borderId="3" xfId="0" applyNumberFormat="1" applyFont="1" applyFill="1" applyBorder="1" applyAlignment="1" applyProtection="1">
      <alignment horizontal="left" vertical="center"/>
      <protection locked="0"/>
    </xf>
    <xf numFmtId="0" fontId="15" fillId="2" borderId="1" xfId="1" applyFont="1" applyFill="1" applyBorder="1" applyAlignment="1" applyProtection="1">
      <alignment horizontal="center" vertical="center"/>
      <protection locked="0"/>
    </xf>
    <xf numFmtId="0" fontId="15" fillId="2" borderId="4" xfId="1" applyFont="1" applyFill="1" applyBorder="1" applyAlignment="1" applyProtection="1">
      <alignment horizontal="left" vertical="center"/>
      <protection locked="0"/>
    </xf>
    <xf numFmtId="164" fontId="15" fillId="2" borderId="4" xfId="0" applyNumberFormat="1" applyFont="1" applyFill="1" applyBorder="1" applyAlignment="1" applyProtection="1">
      <alignment horizontal="left" vertical="center"/>
      <protection locked="0"/>
    </xf>
    <xf numFmtId="0" fontId="16" fillId="0" borderId="1" xfId="1" applyFont="1" applyBorder="1" applyAlignment="1" applyProtection="1">
      <alignment horizontal="center" vertical="center"/>
      <protection locked="0"/>
    </xf>
    <xf numFmtId="0" fontId="16" fillId="0" borderId="4" xfId="0" applyFont="1" applyBorder="1" applyAlignment="1" applyProtection="1">
      <alignment horizontal="justify" vertical="center" wrapText="1"/>
      <protection locked="0"/>
    </xf>
    <xf numFmtId="0" fontId="16" fillId="0" borderId="4"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protection locked="0"/>
    </xf>
    <xf numFmtId="0" fontId="20" fillId="0" borderId="4" xfId="0" applyFont="1" applyBorder="1" applyAlignment="1" applyProtection="1">
      <alignment horizontal="left" vertical="center" wrapText="1"/>
      <protection locked="0"/>
    </xf>
    <xf numFmtId="0" fontId="20" fillId="0" borderId="4" xfId="0" applyFont="1" applyBorder="1" applyAlignment="1" applyProtection="1">
      <alignment horizontal="left" vertical="top" wrapText="1"/>
      <protection locked="0"/>
    </xf>
    <xf numFmtId="0" fontId="16" fillId="0" borderId="1" xfId="0" applyFont="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165" fontId="18" fillId="0" borderId="0" xfId="0" applyNumberFormat="1" applyFont="1" applyProtection="1">
      <protection locked="0"/>
    </xf>
    <xf numFmtId="0" fontId="16" fillId="0" borderId="4" xfId="0" applyFont="1" applyBorder="1" applyAlignment="1" applyProtection="1">
      <alignment horizontal="left" vertical="top" wrapText="1"/>
      <protection locked="0"/>
    </xf>
    <xf numFmtId="0" fontId="16" fillId="0" borderId="4" xfId="0" applyFont="1" applyBorder="1" applyAlignment="1" applyProtection="1">
      <alignment vertical="top" wrapText="1"/>
      <protection locked="0"/>
    </xf>
    <xf numFmtId="0" fontId="24" fillId="0" borderId="4" xfId="1" applyFont="1" applyBorder="1" applyAlignment="1" applyProtection="1">
      <alignment horizontal="justify" vertical="center" wrapText="1"/>
      <protection locked="0"/>
    </xf>
    <xf numFmtId="0" fontId="3" fillId="2" borderId="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cellXfs>
  <cellStyles count="2">
    <cellStyle name="Normal" xfId="0" builtinId="0"/>
    <cellStyle name="Normal 2" xfId="1" xr:uid="{1CFABB36-DCAA-4E7C-BC3B-8A2A1F8BD2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76F78-745E-4FEF-A637-AAFED6263BD6}">
  <dimension ref="A2:K97"/>
  <sheetViews>
    <sheetView view="pageBreakPreview" topLeftCell="B77" zoomScaleNormal="100" zoomScaleSheetLayoutView="100" workbookViewId="0">
      <selection activeCell="D74" sqref="D74"/>
    </sheetView>
  </sheetViews>
  <sheetFormatPr defaultColWidth="9.453125" defaultRowHeight="14" x14ac:dyDescent="0.3"/>
  <cols>
    <col min="1" max="1" width="6.54296875" style="14" customWidth="1"/>
    <col min="2" max="2" width="69.54296875" style="4" customWidth="1"/>
    <col min="3" max="3" width="9.81640625" style="4" bestFit="1" customWidth="1"/>
    <col min="4" max="4" width="12.81640625" style="4" customWidth="1"/>
    <col min="5" max="5" width="15.1796875" style="4" customWidth="1"/>
    <col min="6" max="6" width="15.7265625" style="4" customWidth="1"/>
    <col min="7" max="7" width="12.81640625" style="4" customWidth="1"/>
    <col min="8" max="9" width="9.453125" style="4"/>
    <col min="10" max="10" width="12.54296875" style="4" bestFit="1" customWidth="1"/>
    <col min="11" max="16384" width="9.453125" style="4"/>
  </cols>
  <sheetData>
    <row r="2" spans="1:11" x14ac:dyDescent="0.3">
      <c r="A2" s="1" t="s">
        <v>0</v>
      </c>
      <c r="B2" s="2"/>
      <c r="C2" s="2"/>
      <c r="D2" s="2"/>
      <c r="E2" s="2"/>
      <c r="F2" s="3"/>
      <c r="G2" s="18"/>
      <c r="H2" s="18"/>
      <c r="I2" s="18"/>
      <c r="J2" s="18"/>
      <c r="K2" s="18"/>
    </row>
    <row r="4" spans="1:11" x14ac:dyDescent="0.3">
      <c r="A4" s="118" t="s">
        <v>1</v>
      </c>
      <c r="B4" s="119"/>
      <c r="C4" s="119"/>
      <c r="D4" s="119"/>
      <c r="E4" s="119"/>
      <c r="F4" s="120"/>
      <c r="G4" s="18"/>
      <c r="H4" s="18"/>
      <c r="I4" s="18"/>
      <c r="J4" s="18"/>
      <c r="K4" s="18"/>
    </row>
    <row r="5" spans="1:11" ht="15.5" x14ac:dyDescent="0.35">
      <c r="A5" s="5"/>
      <c r="B5" s="6"/>
      <c r="C5" s="6"/>
      <c r="D5" s="6"/>
      <c r="E5" s="6"/>
      <c r="F5" s="6"/>
      <c r="G5" s="18"/>
      <c r="H5" s="18"/>
      <c r="I5" s="18"/>
      <c r="J5" s="18"/>
      <c r="K5" s="18"/>
    </row>
    <row r="6" spans="1:11" ht="15.5" x14ac:dyDescent="0.35">
      <c r="A6" s="7" t="s">
        <v>2</v>
      </c>
      <c r="B6" s="8"/>
      <c r="C6" s="9"/>
      <c r="D6" s="10">
        <v>2</v>
      </c>
      <c r="E6" s="6"/>
      <c r="F6" s="6"/>
      <c r="G6" s="18"/>
      <c r="H6" s="18"/>
      <c r="I6" s="18"/>
      <c r="J6" s="18"/>
      <c r="K6" s="18"/>
    </row>
    <row r="7" spans="1:11" ht="15.5" x14ac:dyDescent="0.35">
      <c r="A7" s="5"/>
      <c r="B7" s="6"/>
      <c r="C7" s="6"/>
      <c r="D7" s="6"/>
      <c r="E7" s="6"/>
      <c r="F7" s="6"/>
      <c r="G7" s="18"/>
      <c r="H7" s="18"/>
      <c r="I7" s="18"/>
      <c r="J7" s="18"/>
      <c r="K7" s="18"/>
    </row>
    <row r="8" spans="1:11" x14ac:dyDescent="0.3">
      <c r="A8" s="41" t="s">
        <v>3</v>
      </c>
      <c r="B8" s="42" t="s">
        <v>4</v>
      </c>
      <c r="C8" s="43" t="s">
        <v>5</v>
      </c>
      <c r="D8" s="43" t="s">
        <v>6</v>
      </c>
      <c r="E8" s="43" t="s">
        <v>7</v>
      </c>
      <c r="F8" s="44" t="s">
        <v>8</v>
      </c>
      <c r="G8" s="18"/>
      <c r="H8" s="18"/>
      <c r="I8" s="18"/>
      <c r="J8" s="18"/>
      <c r="K8" s="18"/>
    </row>
    <row r="9" spans="1:11" x14ac:dyDescent="0.3">
      <c r="A9" s="45" t="s">
        <v>9</v>
      </c>
      <c r="B9" s="11" t="s">
        <v>10</v>
      </c>
      <c r="C9" s="12"/>
      <c r="D9" s="12"/>
      <c r="E9" s="12"/>
      <c r="F9" s="46"/>
      <c r="G9" s="18"/>
      <c r="H9" s="18"/>
      <c r="I9" s="18"/>
      <c r="J9" s="18"/>
      <c r="K9" s="18"/>
    </row>
    <row r="10" spans="1:11" s="13" customFormat="1" x14ac:dyDescent="0.3">
      <c r="A10" s="47" t="s">
        <v>11</v>
      </c>
      <c r="B10" s="7" t="s">
        <v>12</v>
      </c>
      <c r="C10" s="9"/>
      <c r="D10" s="9"/>
      <c r="E10" s="9"/>
      <c r="F10" s="48"/>
    </row>
    <row r="11" spans="1:11" ht="28" x14ac:dyDescent="0.3">
      <c r="A11" s="49" t="s">
        <v>13</v>
      </c>
      <c r="B11" s="20" t="s">
        <v>14</v>
      </c>
      <c r="C11" s="19" t="s">
        <v>15</v>
      </c>
      <c r="D11" s="19">
        <v>1</v>
      </c>
      <c r="E11" s="21">
        <v>0</v>
      </c>
      <c r="F11" s="50">
        <f>PRODUCT(D11:E11)</f>
        <v>0</v>
      </c>
      <c r="G11" s="18"/>
      <c r="H11" s="18"/>
      <c r="I11" s="18"/>
      <c r="J11" s="18"/>
      <c r="K11" s="18"/>
    </row>
    <row r="12" spans="1:11" x14ac:dyDescent="0.3">
      <c r="A12" s="49" t="s">
        <v>16</v>
      </c>
      <c r="B12" s="22" t="s">
        <v>17</v>
      </c>
      <c r="C12" s="38" t="s">
        <v>15</v>
      </c>
      <c r="D12" s="38">
        <v>1</v>
      </c>
      <c r="E12" s="39">
        <v>0</v>
      </c>
      <c r="F12" s="51">
        <f>PRODUCT(D12:E12)</f>
        <v>0</v>
      </c>
      <c r="G12" s="18"/>
      <c r="H12" s="18"/>
      <c r="I12" s="18"/>
      <c r="J12" s="18"/>
      <c r="K12" s="18"/>
    </row>
    <row r="13" spans="1:11" x14ac:dyDescent="0.3">
      <c r="A13" s="49"/>
      <c r="B13" s="67" t="s">
        <v>18</v>
      </c>
      <c r="C13" s="36"/>
      <c r="D13" s="36"/>
      <c r="E13" s="37"/>
      <c r="F13" s="52"/>
      <c r="G13" s="18"/>
      <c r="H13" s="18"/>
      <c r="I13" s="18"/>
      <c r="J13" s="18"/>
      <c r="K13" s="18"/>
    </row>
    <row r="14" spans="1:11" x14ac:dyDescent="0.3">
      <c r="A14" s="47" t="s">
        <v>19</v>
      </c>
      <c r="B14" s="7" t="s">
        <v>20</v>
      </c>
      <c r="C14" s="40"/>
      <c r="D14" s="40"/>
      <c r="E14" s="40"/>
      <c r="F14" s="53"/>
      <c r="G14" s="18"/>
      <c r="H14" s="18"/>
      <c r="I14" s="18"/>
      <c r="J14" s="18"/>
      <c r="K14" s="18"/>
    </row>
    <row r="15" spans="1:11" x14ac:dyDescent="0.3">
      <c r="A15" s="49" t="s">
        <v>21</v>
      </c>
      <c r="B15" s="22" t="s">
        <v>20</v>
      </c>
      <c r="C15" s="19" t="s">
        <v>15</v>
      </c>
      <c r="D15" s="19">
        <v>1</v>
      </c>
      <c r="E15" s="21">
        <v>0</v>
      </c>
      <c r="F15" s="50">
        <f>PRODUCT(D15:E15)</f>
        <v>0</v>
      </c>
      <c r="G15" s="18"/>
      <c r="H15" s="18"/>
      <c r="I15" s="18"/>
      <c r="J15" s="18"/>
      <c r="K15" s="18"/>
    </row>
    <row r="16" spans="1:11" x14ac:dyDescent="0.3">
      <c r="A16" s="49"/>
      <c r="B16" s="67" t="s">
        <v>22</v>
      </c>
      <c r="C16" s="36"/>
      <c r="D16" s="36"/>
      <c r="E16" s="37"/>
      <c r="F16" s="52"/>
      <c r="G16" s="18"/>
      <c r="H16" s="18"/>
      <c r="I16" s="18"/>
      <c r="J16" s="18"/>
      <c r="K16" s="18"/>
    </row>
    <row r="17" spans="1:11" s="13" customFormat="1" x14ac:dyDescent="0.3">
      <c r="A17" s="45" t="s">
        <v>23</v>
      </c>
      <c r="B17" s="11" t="s">
        <v>24</v>
      </c>
      <c r="C17" s="12"/>
      <c r="D17" s="12"/>
      <c r="E17" s="12"/>
      <c r="F17" s="46"/>
    </row>
    <row r="18" spans="1:11" s="13" customFormat="1" x14ac:dyDescent="0.3">
      <c r="A18" s="47" t="s">
        <v>25</v>
      </c>
      <c r="B18" s="7" t="s">
        <v>26</v>
      </c>
      <c r="C18" s="9"/>
      <c r="D18" s="9"/>
      <c r="E18" s="9"/>
      <c r="F18" s="48"/>
    </row>
    <row r="19" spans="1:11" ht="16.5" x14ac:dyDescent="0.3">
      <c r="A19" s="49" t="s">
        <v>27</v>
      </c>
      <c r="B19" s="20" t="s">
        <v>28</v>
      </c>
      <c r="C19" s="19" t="s">
        <v>29</v>
      </c>
      <c r="D19" s="19">
        <v>1</v>
      </c>
      <c r="E19" s="21">
        <v>0</v>
      </c>
      <c r="F19" s="50">
        <f t="shared" ref="F19:F23" si="0">PRODUCT(D19:E19)</f>
        <v>0</v>
      </c>
      <c r="G19" s="18"/>
      <c r="H19" s="18"/>
      <c r="I19" s="23"/>
      <c r="J19" s="23"/>
      <c r="K19" s="23"/>
    </row>
    <row r="20" spans="1:11" ht="16.5" x14ac:dyDescent="0.3">
      <c r="A20" s="49" t="s">
        <v>30</v>
      </c>
      <c r="B20" s="20" t="s">
        <v>31</v>
      </c>
      <c r="C20" s="19" t="s">
        <v>29</v>
      </c>
      <c r="D20" s="19">
        <f>0.19/2</f>
        <v>9.5000000000000001E-2</v>
      </c>
      <c r="E20" s="21">
        <v>0</v>
      </c>
      <c r="F20" s="50">
        <f t="shared" si="0"/>
        <v>0</v>
      </c>
      <c r="G20" s="18"/>
      <c r="H20" s="18"/>
      <c r="I20" s="23"/>
      <c r="J20" s="23"/>
      <c r="K20" s="23"/>
    </row>
    <row r="21" spans="1:11" ht="28" x14ac:dyDescent="0.3">
      <c r="A21" s="49" t="s">
        <v>32</v>
      </c>
      <c r="B21" s="20" t="s">
        <v>33</v>
      </c>
      <c r="C21" s="19" t="s">
        <v>34</v>
      </c>
      <c r="D21" s="19">
        <f>24/2</f>
        <v>12</v>
      </c>
      <c r="E21" s="21">
        <v>0</v>
      </c>
      <c r="F21" s="50">
        <f t="shared" si="0"/>
        <v>0</v>
      </c>
      <c r="G21" s="18"/>
      <c r="H21" s="18"/>
      <c r="I21" s="23"/>
      <c r="J21" s="23"/>
      <c r="K21" s="23"/>
    </row>
    <row r="22" spans="1:11" ht="16.5" x14ac:dyDescent="0.3">
      <c r="A22" s="49" t="s">
        <v>35</v>
      </c>
      <c r="B22" s="20" t="s">
        <v>195</v>
      </c>
      <c r="C22" s="19" t="s">
        <v>29</v>
      </c>
      <c r="D22" s="19">
        <f>0.5/2</f>
        <v>0.25</v>
      </c>
      <c r="E22" s="21">
        <v>0</v>
      </c>
      <c r="F22" s="50">
        <f t="shared" si="0"/>
        <v>0</v>
      </c>
      <c r="G22" s="18"/>
      <c r="H22" s="18"/>
      <c r="I22" s="23"/>
      <c r="J22" s="23"/>
      <c r="K22" s="23"/>
    </row>
    <row r="23" spans="1:11" ht="15.75" customHeight="1" x14ac:dyDescent="0.3">
      <c r="A23" s="49" t="s">
        <v>36</v>
      </c>
      <c r="B23" s="20" t="s">
        <v>37</v>
      </c>
      <c r="C23" s="19" t="s">
        <v>15</v>
      </c>
      <c r="D23" s="19">
        <v>1</v>
      </c>
      <c r="E23" s="21">
        <v>0</v>
      </c>
      <c r="F23" s="50">
        <f t="shared" si="0"/>
        <v>0</v>
      </c>
      <c r="G23" s="18"/>
      <c r="H23" s="18"/>
      <c r="I23" s="23"/>
      <c r="J23" s="23"/>
      <c r="K23" s="23"/>
    </row>
    <row r="24" spans="1:11" x14ac:dyDescent="0.3">
      <c r="A24" s="49"/>
      <c r="B24" s="68" t="s">
        <v>38</v>
      </c>
      <c r="C24" s="36"/>
      <c r="D24" s="36"/>
      <c r="E24" s="37"/>
      <c r="F24" s="52"/>
      <c r="G24" s="18"/>
      <c r="H24" s="18"/>
      <c r="I24" s="23"/>
      <c r="J24" s="23"/>
      <c r="K24" s="23"/>
    </row>
    <row r="25" spans="1:11" s="13" customFormat="1" ht="16.5" x14ac:dyDescent="0.3">
      <c r="A25" s="45" t="s">
        <v>39</v>
      </c>
      <c r="B25" s="11" t="s">
        <v>40</v>
      </c>
      <c r="C25" s="12"/>
      <c r="D25" s="12"/>
      <c r="E25" s="12"/>
      <c r="F25" s="46"/>
      <c r="I25" s="23"/>
      <c r="J25" s="23"/>
      <c r="K25" s="23"/>
    </row>
    <row r="26" spans="1:11" s="13" customFormat="1" x14ac:dyDescent="0.3">
      <c r="A26" s="47" t="s">
        <v>41</v>
      </c>
      <c r="B26" s="7" t="s">
        <v>42</v>
      </c>
      <c r="C26" s="12"/>
      <c r="D26" s="12"/>
      <c r="E26" s="12"/>
      <c r="F26" s="46"/>
      <c r="I26" s="23"/>
      <c r="J26" s="23"/>
      <c r="K26" s="23"/>
    </row>
    <row r="27" spans="1:11" ht="16.5" x14ac:dyDescent="0.3">
      <c r="A27" s="49" t="s">
        <v>43</v>
      </c>
      <c r="B27" s="20" t="s">
        <v>44</v>
      </c>
      <c r="C27" s="19" t="s">
        <v>29</v>
      </c>
      <c r="D27" s="19">
        <f>6.76/2</f>
        <v>3.38</v>
      </c>
      <c r="E27" s="21">
        <v>0</v>
      </c>
      <c r="F27" s="50">
        <f t="shared" ref="F27:F45" si="1">PRODUCT(D27:E27)</f>
        <v>0</v>
      </c>
      <c r="G27" s="18"/>
      <c r="H27" s="18"/>
      <c r="I27" s="23"/>
      <c r="J27" s="23"/>
      <c r="K27" s="23"/>
    </row>
    <row r="28" spans="1:11" ht="16.5" x14ac:dyDescent="0.3">
      <c r="A28" s="49" t="s">
        <v>45</v>
      </c>
      <c r="B28" s="20" t="s">
        <v>46</v>
      </c>
      <c r="C28" s="19" t="s">
        <v>29</v>
      </c>
      <c r="D28" s="19">
        <f>2.16/2</f>
        <v>1.08</v>
      </c>
      <c r="E28" s="21">
        <v>0</v>
      </c>
      <c r="F28" s="50">
        <f t="shared" si="1"/>
        <v>0</v>
      </c>
      <c r="G28" s="18"/>
      <c r="H28" s="18"/>
      <c r="I28" s="23"/>
      <c r="J28" s="23"/>
      <c r="K28" s="23"/>
    </row>
    <row r="29" spans="1:11" ht="16.5" x14ac:dyDescent="0.3">
      <c r="A29" s="49" t="s">
        <v>47</v>
      </c>
      <c r="B29" s="20" t="s">
        <v>48</v>
      </c>
      <c r="C29" s="19" t="s">
        <v>29</v>
      </c>
      <c r="D29" s="19">
        <f>3.2/2</f>
        <v>1.6</v>
      </c>
      <c r="E29" s="21">
        <v>0</v>
      </c>
      <c r="F29" s="50">
        <f t="shared" si="1"/>
        <v>0</v>
      </c>
      <c r="G29" s="18"/>
      <c r="H29" s="18"/>
      <c r="I29" s="23"/>
      <c r="J29" s="23"/>
      <c r="K29" s="23"/>
    </row>
    <row r="30" spans="1:11" ht="16.5" x14ac:dyDescent="0.3">
      <c r="A30" s="49" t="s">
        <v>49</v>
      </c>
      <c r="B30" s="20" t="s">
        <v>50</v>
      </c>
      <c r="C30" s="19" t="s">
        <v>29</v>
      </c>
      <c r="D30" s="19">
        <f>8.1/2</f>
        <v>4.05</v>
      </c>
      <c r="E30" s="21">
        <v>0</v>
      </c>
      <c r="F30" s="50">
        <f t="shared" ref="F30" si="2">PRODUCT(D30:E30)</f>
        <v>0</v>
      </c>
      <c r="G30" s="18"/>
      <c r="H30" s="18"/>
      <c r="I30" s="23"/>
      <c r="J30" s="23"/>
      <c r="K30" s="23"/>
    </row>
    <row r="31" spans="1:11" ht="16.5" x14ac:dyDescent="0.3">
      <c r="A31" s="49" t="s">
        <v>51</v>
      </c>
      <c r="B31" s="33" t="s">
        <v>52</v>
      </c>
      <c r="C31" s="19" t="s">
        <v>29</v>
      </c>
      <c r="D31" s="25">
        <f>3.313/2</f>
        <v>1.6565000000000001</v>
      </c>
      <c r="E31" s="21">
        <v>0</v>
      </c>
      <c r="F31" s="50">
        <f>PRODUCT(D31:E31)</f>
        <v>0</v>
      </c>
      <c r="G31" s="18"/>
      <c r="H31" s="18"/>
      <c r="I31" s="23"/>
      <c r="J31" s="23"/>
      <c r="K31" s="23"/>
    </row>
    <row r="32" spans="1:11" ht="16.5" x14ac:dyDescent="0.3">
      <c r="A32" s="49" t="s">
        <v>53</v>
      </c>
      <c r="B32" s="20" t="s">
        <v>54</v>
      </c>
      <c r="C32" s="19" t="s">
        <v>29</v>
      </c>
      <c r="D32" s="24">
        <f>0.729/2</f>
        <v>0.36449999999999999</v>
      </c>
      <c r="E32" s="21">
        <v>0</v>
      </c>
      <c r="F32" s="50">
        <f t="shared" si="1"/>
        <v>0</v>
      </c>
      <c r="G32" s="18"/>
      <c r="H32" s="18"/>
      <c r="I32" s="23"/>
      <c r="J32" s="23"/>
      <c r="K32" s="23"/>
    </row>
    <row r="33" spans="1:11" ht="16.5" x14ac:dyDescent="0.3">
      <c r="A33" s="49" t="s">
        <v>55</v>
      </c>
      <c r="B33" s="20" t="s">
        <v>56</v>
      </c>
      <c r="C33" s="19" t="s">
        <v>29</v>
      </c>
      <c r="D33" s="19">
        <f>5/2</f>
        <v>2.5</v>
      </c>
      <c r="E33" s="21">
        <v>0</v>
      </c>
      <c r="F33" s="50">
        <f t="shared" si="1"/>
        <v>0</v>
      </c>
      <c r="G33" s="18"/>
      <c r="H33" s="18"/>
      <c r="I33" s="23"/>
      <c r="J33" s="23"/>
      <c r="K33" s="23"/>
    </row>
    <row r="34" spans="1:11" x14ac:dyDescent="0.3">
      <c r="A34" s="49"/>
      <c r="B34" s="68" t="s">
        <v>57</v>
      </c>
      <c r="C34" s="27"/>
      <c r="D34" s="25"/>
      <c r="E34" s="32"/>
      <c r="F34" s="54"/>
      <c r="G34" s="18"/>
      <c r="H34" s="18"/>
      <c r="I34" s="23"/>
      <c r="J34" s="23"/>
      <c r="K34" s="23"/>
    </row>
    <row r="35" spans="1:11" x14ac:dyDescent="0.3">
      <c r="A35" s="47" t="s">
        <v>58</v>
      </c>
      <c r="B35" s="7" t="s">
        <v>59</v>
      </c>
      <c r="C35" s="12"/>
      <c r="D35" s="12"/>
      <c r="E35" s="12"/>
      <c r="F35" s="46"/>
      <c r="G35" s="18"/>
      <c r="H35" s="18"/>
      <c r="I35" s="23"/>
      <c r="J35" s="23"/>
      <c r="K35" s="23"/>
    </row>
    <row r="36" spans="1:11" ht="16.5" x14ac:dyDescent="0.3">
      <c r="A36" s="49" t="s">
        <v>60</v>
      </c>
      <c r="B36" s="33" t="s">
        <v>61</v>
      </c>
      <c r="C36" s="19" t="s">
        <v>29</v>
      </c>
      <c r="D36" s="24">
        <f>3.584/2</f>
        <v>1.792</v>
      </c>
      <c r="E36" s="21">
        <v>0</v>
      </c>
      <c r="F36" s="50">
        <f t="shared" si="1"/>
        <v>0</v>
      </c>
      <c r="G36" s="18"/>
      <c r="H36" s="18"/>
      <c r="I36" s="23"/>
      <c r="J36" s="23"/>
      <c r="K36" s="23"/>
    </row>
    <row r="37" spans="1:11" ht="31" customHeight="1" x14ac:dyDescent="0.3">
      <c r="A37" s="49" t="s">
        <v>62</v>
      </c>
      <c r="B37" s="117" t="s">
        <v>221</v>
      </c>
      <c r="C37" s="19" t="s">
        <v>29</v>
      </c>
      <c r="D37" s="24">
        <f>1.142/2</f>
        <v>0.57099999999999995</v>
      </c>
      <c r="E37" s="21">
        <v>0</v>
      </c>
      <c r="F37" s="50">
        <f t="shared" si="1"/>
        <v>0</v>
      </c>
      <c r="G37" s="18"/>
      <c r="H37" s="18"/>
      <c r="I37" s="23"/>
      <c r="J37" s="23"/>
      <c r="K37" s="23"/>
    </row>
    <row r="38" spans="1:11" ht="28" x14ac:dyDescent="0.3">
      <c r="A38" s="49" t="s">
        <v>63</v>
      </c>
      <c r="B38" s="20" t="s">
        <v>64</v>
      </c>
      <c r="C38" s="19" t="s">
        <v>29</v>
      </c>
      <c r="D38" s="19">
        <f>3.6/2</f>
        <v>1.8</v>
      </c>
      <c r="E38" s="21">
        <v>0</v>
      </c>
      <c r="F38" s="50">
        <f t="shared" si="1"/>
        <v>0</v>
      </c>
      <c r="G38" s="18"/>
      <c r="H38" s="18"/>
      <c r="I38" s="23"/>
      <c r="J38" s="23"/>
      <c r="K38" s="23"/>
    </row>
    <row r="39" spans="1:11" x14ac:dyDescent="0.3">
      <c r="A39" s="49"/>
      <c r="B39" s="68" t="s">
        <v>65</v>
      </c>
      <c r="C39" s="36"/>
      <c r="D39" s="36"/>
      <c r="E39" s="37"/>
      <c r="F39" s="52"/>
      <c r="G39" s="18"/>
      <c r="H39" s="18"/>
      <c r="I39" s="23"/>
      <c r="J39" s="23"/>
      <c r="K39" s="23"/>
    </row>
    <row r="40" spans="1:11" x14ac:dyDescent="0.3">
      <c r="A40" s="47" t="s">
        <v>214</v>
      </c>
      <c r="B40" s="7" t="s">
        <v>66</v>
      </c>
      <c r="C40" s="12"/>
      <c r="D40" s="12"/>
      <c r="E40" s="12"/>
      <c r="F40" s="46"/>
      <c r="G40" s="18"/>
      <c r="H40" s="18"/>
      <c r="I40" s="23"/>
      <c r="J40" s="23"/>
      <c r="K40" s="23"/>
    </row>
    <row r="41" spans="1:11" ht="16.5" x14ac:dyDescent="0.3">
      <c r="A41" s="49" t="s">
        <v>67</v>
      </c>
      <c r="B41" s="20" t="s">
        <v>68</v>
      </c>
      <c r="C41" s="65" t="s">
        <v>69</v>
      </c>
      <c r="D41" s="24">
        <f>40.16/2</f>
        <v>20.079999999999998</v>
      </c>
      <c r="E41" s="21">
        <v>0</v>
      </c>
      <c r="F41" s="50">
        <f t="shared" si="1"/>
        <v>0</v>
      </c>
      <c r="G41" s="18"/>
      <c r="H41" s="18"/>
      <c r="I41" s="23"/>
      <c r="J41" s="23"/>
      <c r="K41" s="23"/>
    </row>
    <row r="42" spans="1:11" ht="16.5" x14ac:dyDescent="0.3">
      <c r="A42" s="49" t="s">
        <v>70</v>
      </c>
      <c r="B42" s="26" t="s">
        <v>71</v>
      </c>
      <c r="C42" s="65" t="s">
        <v>69</v>
      </c>
      <c r="D42" s="25">
        <f>44.57/2</f>
        <v>22.285</v>
      </c>
      <c r="E42" s="21">
        <v>0</v>
      </c>
      <c r="F42" s="50">
        <f t="shared" si="1"/>
        <v>0</v>
      </c>
      <c r="G42" s="18"/>
      <c r="H42" s="18"/>
      <c r="I42" s="23"/>
      <c r="J42" s="23"/>
      <c r="K42" s="23"/>
    </row>
    <row r="43" spans="1:11" x14ac:dyDescent="0.3">
      <c r="A43" s="49"/>
      <c r="B43" s="68" t="s">
        <v>72</v>
      </c>
      <c r="C43" s="36"/>
      <c r="D43" s="36"/>
      <c r="E43" s="37"/>
      <c r="F43" s="52"/>
      <c r="G43" s="18"/>
      <c r="H43" s="18"/>
      <c r="I43" s="23"/>
      <c r="J43" s="23"/>
      <c r="K43" s="23"/>
    </row>
    <row r="44" spans="1:11" x14ac:dyDescent="0.3">
      <c r="A44" s="47" t="s">
        <v>73</v>
      </c>
      <c r="B44" s="7" t="s">
        <v>74</v>
      </c>
      <c r="C44" s="12"/>
      <c r="D44" s="12"/>
      <c r="E44" s="12"/>
      <c r="F44" s="46"/>
      <c r="G44" s="18"/>
      <c r="H44" s="18"/>
      <c r="I44" s="23"/>
      <c r="J44" s="23"/>
      <c r="K44" s="23"/>
    </row>
    <row r="45" spans="1:11" ht="42" x14ac:dyDescent="0.3">
      <c r="A45" s="49" t="s">
        <v>75</v>
      </c>
      <c r="B45" s="20" t="s">
        <v>76</v>
      </c>
      <c r="C45" s="19" t="s">
        <v>15</v>
      </c>
      <c r="D45" s="19">
        <v>1</v>
      </c>
      <c r="E45" s="21">
        <v>0</v>
      </c>
      <c r="F45" s="50">
        <f t="shared" si="1"/>
        <v>0</v>
      </c>
      <c r="G45" s="18"/>
      <c r="H45" s="18"/>
      <c r="I45" s="23"/>
      <c r="J45" s="23"/>
      <c r="K45" s="23"/>
    </row>
    <row r="46" spans="1:11" x14ac:dyDescent="0.3">
      <c r="A46" s="49"/>
      <c r="B46" s="68" t="s">
        <v>77</v>
      </c>
      <c r="C46" s="36"/>
      <c r="D46" s="36"/>
      <c r="E46" s="37"/>
      <c r="F46" s="52"/>
      <c r="G46" s="18"/>
      <c r="H46" s="18"/>
      <c r="I46" s="23"/>
      <c r="J46" s="23"/>
      <c r="K46" s="23"/>
    </row>
    <row r="47" spans="1:11" ht="16.5" x14ac:dyDescent="0.3">
      <c r="A47" s="45" t="s">
        <v>78</v>
      </c>
      <c r="B47" s="11" t="s">
        <v>79</v>
      </c>
      <c r="C47" s="12"/>
      <c r="D47" s="12"/>
      <c r="E47" s="12"/>
      <c r="F47" s="46"/>
      <c r="G47" s="18"/>
      <c r="H47" s="18"/>
      <c r="I47" s="23"/>
      <c r="J47" s="23"/>
      <c r="K47" s="23"/>
    </row>
    <row r="48" spans="1:11" x14ac:dyDescent="0.3">
      <c r="A48" s="47" t="s">
        <v>80</v>
      </c>
      <c r="B48" s="7" t="s">
        <v>42</v>
      </c>
      <c r="C48" s="12"/>
      <c r="D48" s="12"/>
      <c r="E48" s="12"/>
      <c r="F48" s="46"/>
      <c r="G48" s="18"/>
      <c r="H48" s="18"/>
      <c r="I48" s="23"/>
      <c r="J48" s="23"/>
      <c r="K48" s="23"/>
    </row>
    <row r="49" spans="1:11" ht="16.5" x14ac:dyDescent="0.3">
      <c r="A49" s="49" t="s">
        <v>81</v>
      </c>
      <c r="B49" s="20" t="s">
        <v>44</v>
      </c>
      <c r="C49" s="19" t="s">
        <v>29</v>
      </c>
      <c r="D49" s="24">
        <f>7.803/2</f>
        <v>3.9015</v>
      </c>
      <c r="E49" s="21">
        <v>0</v>
      </c>
      <c r="F49" s="50">
        <f t="shared" ref="F49:F81" si="3">PRODUCT(D49:E49)</f>
        <v>0</v>
      </c>
      <c r="G49" s="18"/>
      <c r="H49" s="18"/>
      <c r="I49" s="23"/>
      <c r="J49" s="23"/>
      <c r="K49" s="23"/>
    </row>
    <row r="50" spans="1:11" ht="16.5" x14ac:dyDescent="0.3">
      <c r="A50" s="49" t="s">
        <v>82</v>
      </c>
      <c r="B50" s="20" t="s">
        <v>46</v>
      </c>
      <c r="C50" s="19" t="s">
        <v>29</v>
      </c>
      <c r="D50" s="24">
        <f>3.121/2</f>
        <v>1.5605</v>
      </c>
      <c r="E50" s="21">
        <v>0</v>
      </c>
      <c r="F50" s="50">
        <f t="shared" si="3"/>
        <v>0</v>
      </c>
      <c r="G50" s="18"/>
      <c r="H50" s="18"/>
      <c r="I50" s="23"/>
      <c r="J50" s="23"/>
      <c r="K50" s="23"/>
    </row>
    <row r="51" spans="1:11" ht="16.5" x14ac:dyDescent="0.3">
      <c r="A51" s="49" t="s">
        <v>83</v>
      </c>
      <c r="B51" s="20" t="s">
        <v>48</v>
      </c>
      <c r="C51" s="19" t="s">
        <v>29</v>
      </c>
      <c r="D51" s="19">
        <f>11.2/2</f>
        <v>5.6</v>
      </c>
      <c r="E51" s="21">
        <v>0</v>
      </c>
      <c r="F51" s="50">
        <f t="shared" si="3"/>
        <v>0</v>
      </c>
      <c r="G51" s="18"/>
      <c r="H51" s="18"/>
      <c r="I51" s="23"/>
      <c r="J51" s="23"/>
      <c r="K51" s="23"/>
    </row>
    <row r="52" spans="1:11" ht="16.5" x14ac:dyDescent="0.3">
      <c r="A52" s="49" t="s">
        <v>84</v>
      </c>
      <c r="B52" s="20" t="s">
        <v>50</v>
      </c>
      <c r="C52" s="19" t="s">
        <v>29</v>
      </c>
      <c r="D52" s="24">
        <f>6.377/2</f>
        <v>3.1884999999999999</v>
      </c>
      <c r="E52" s="21">
        <v>0</v>
      </c>
      <c r="F52" s="50">
        <f t="shared" si="3"/>
        <v>0</v>
      </c>
      <c r="G52" s="18"/>
      <c r="H52" s="18"/>
      <c r="I52" s="23"/>
      <c r="J52" s="23"/>
      <c r="K52" s="23"/>
    </row>
    <row r="53" spans="1:11" ht="16.5" x14ac:dyDescent="0.3">
      <c r="A53" s="49" t="s">
        <v>85</v>
      </c>
      <c r="B53" s="33" t="s">
        <v>52</v>
      </c>
      <c r="C53" s="19" t="s">
        <v>29</v>
      </c>
      <c r="D53" s="24">
        <f>4.396/2</f>
        <v>2.198</v>
      </c>
      <c r="E53" s="21">
        <v>0</v>
      </c>
      <c r="F53" s="50">
        <f t="shared" si="3"/>
        <v>0</v>
      </c>
      <c r="G53" s="18"/>
      <c r="H53" s="18"/>
      <c r="I53" s="23"/>
      <c r="J53" s="23"/>
      <c r="K53" s="23"/>
    </row>
    <row r="54" spans="1:11" ht="16.5" x14ac:dyDescent="0.3">
      <c r="A54" s="49" t="s">
        <v>86</v>
      </c>
      <c r="B54" s="20" t="s">
        <v>54</v>
      </c>
      <c r="C54" s="19" t="s">
        <v>29</v>
      </c>
      <c r="D54" s="25">
        <f>3.901/2</f>
        <v>1.9504999999999999</v>
      </c>
      <c r="E54" s="21">
        <v>0</v>
      </c>
      <c r="F54" s="50">
        <f t="shared" si="3"/>
        <v>0</v>
      </c>
      <c r="G54" s="18"/>
      <c r="H54" s="18"/>
      <c r="I54" s="23"/>
      <c r="J54" s="23"/>
      <c r="K54" s="23"/>
    </row>
    <row r="55" spans="1:11" ht="16.5" x14ac:dyDescent="0.3">
      <c r="A55" s="49" t="s">
        <v>87</v>
      </c>
      <c r="B55" s="20" t="s">
        <v>56</v>
      </c>
      <c r="C55" s="19" t="s">
        <v>29</v>
      </c>
      <c r="D55" s="66">
        <f>2.44/2</f>
        <v>1.22</v>
      </c>
      <c r="E55" s="21">
        <v>0</v>
      </c>
      <c r="F55" s="50">
        <v>0</v>
      </c>
      <c r="G55" s="18"/>
      <c r="H55" s="18"/>
      <c r="I55" s="23"/>
      <c r="J55" s="23"/>
      <c r="K55" s="23"/>
    </row>
    <row r="56" spans="1:11" x14ac:dyDescent="0.3">
      <c r="A56" s="49"/>
      <c r="B56" s="68" t="s">
        <v>88</v>
      </c>
      <c r="C56" s="36"/>
      <c r="D56" s="36"/>
      <c r="E56" s="37"/>
      <c r="F56" s="52"/>
      <c r="G56" s="18"/>
      <c r="H56" s="18"/>
      <c r="I56" s="23"/>
      <c r="J56" s="23"/>
      <c r="K56" s="23"/>
    </row>
    <row r="57" spans="1:11" x14ac:dyDescent="0.3">
      <c r="A57" s="47" t="s">
        <v>89</v>
      </c>
      <c r="B57" s="7" t="s">
        <v>59</v>
      </c>
      <c r="C57" s="12"/>
      <c r="D57" s="12"/>
      <c r="E57" s="12"/>
      <c r="F57" s="46"/>
      <c r="G57" s="18"/>
      <c r="H57" s="18"/>
      <c r="I57" s="23"/>
      <c r="J57" s="23"/>
      <c r="K57" s="23"/>
    </row>
    <row r="58" spans="1:11" ht="16.5" x14ac:dyDescent="0.3">
      <c r="A58" s="49" t="s">
        <v>90</v>
      </c>
      <c r="B58" s="20" t="s">
        <v>91</v>
      </c>
      <c r="C58" s="19" t="s">
        <v>29</v>
      </c>
      <c r="D58" s="24">
        <f>6.272/2</f>
        <v>3.1360000000000001</v>
      </c>
      <c r="E58" s="21">
        <v>0</v>
      </c>
      <c r="F58" s="50">
        <f t="shared" si="3"/>
        <v>0</v>
      </c>
      <c r="G58" s="18"/>
      <c r="H58" s="18"/>
      <c r="I58" s="23"/>
      <c r="J58" s="23"/>
      <c r="K58" s="23"/>
    </row>
    <row r="59" spans="1:11" ht="16.5" x14ac:dyDescent="0.3">
      <c r="A59" s="49" t="s">
        <v>92</v>
      </c>
      <c r="B59" s="20" t="s">
        <v>93</v>
      </c>
      <c r="C59" s="19" t="s">
        <v>29</v>
      </c>
      <c r="D59" s="24">
        <f>1.176/2</f>
        <v>0.58799999999999997</v>
      </c>
      <c r="E59" s="21">
        <v>0</v>
      </c>
      <c r="F59" s="50">
        <f t="shared" si="3"/>
        <v>0</v>
      </c>
      <c r="G59" s="18"/>
      <c r="H59" s="18"/>
      <c r="I59" s="23"/>
      <c r="J59" s="23"/>
      <c r="K59" s="23"/>
    </row>
    <row r="60" spans="1:11" ht="28" x14ac:dyDescent="0.3">
      <c r="A60" s="49" t="s">
        <v>94</v>
      </c>
      <c r="B60" s="20" t="s">
        <v>95</v>
      </c>
      <c r="C60" s="19" t="s">
        <v>29</v>
      </c>
      <c r="D60" s="24">
        <f>3.601/2</f>
        <v>1.8005</v>
      </c>
      <c r="E60" s="21">
        <v>0</v>
      </c>
      <c r="F60" s="50">
        <f t="shared" si="3"/>
        <v>0</v>
      </c>
      <c r="G60" s="18"/>
      <c r="H60" s="18"/>
      <c r="I60" s="23"/>
      <c r="J60" s="23"/>
      <c r="K60" s="23"/>
    </row>
    <row r="61" spans="1:11" ht="27" customHeight="1" x14ac:dyDescent="0.3">
      <c r="A61" s="49" t="s">
        <v>96</v>
      </c>
      <c r="B61" s="26" t="s">
        <v>97</v>
      </c>
      <c r="C61" s="19" t="s">
        <v>34</v>
      </c>
      <c r="D61" s="27">
        <f>0.6/2</f>
        <v>0.3</v>
      </c>
      <c r="E61" s="21">
        <v>0</v>
      </c>
      <c r="F61" s="50">
        <f t="shared" si="3"/>
        <v>0</v>
      </c>
      <c r="G61" s="18"/>
      <c r="H61" s="18"/>
      <c r="I61" s="23"/>
      <c r="J61" s="23"/>
      <c r="K61" s="23"/>
    </row>
    <row r="62" spans="1:11" ht="16.5" x14ac:dyDescent="0.3">
      <c r="A62" s="49" t="s">
        <v>98</v>
      </c>
      <c r="B62" s="26" t="s">
        <v>99</v>
      </c>
      <c r="C62" s="19" t="s">
        <v>29</v>
      </c>
      <c r="D62" s="25">
        <f>0.038/2</f>
        <v>1.9E-2</v>
      </c>
      <c r="E62" s="21">
        <v>0</v>
      </c>
      <c r="F62" s="50">
        <f t="shared" si="3"/>
        <v>0</v>
      </c>
      <c r="G62" s="18"/>
      <c r="H62" s="18"/>
      <c r="I62" s="23"/>
      <c r="J62" s="23"/>
      <c r="K62" s="23"/>
    </row>
    <row r="63" spans="1:11" x14ac:dyDescent="0.3">
      <c r="A63" s="49"/>
      <c r="B63" s="68" t="s">
        <v>100</v>
      </c>
      <c r="C63" s="36"/>
      <c r="D63" s="36"/>
      <c r="E63" s="37"/>
      <c r="F63" s="52"/>
      <c r="G63" s="18"/>
      <c r="H63" s="18"/>
      <c r="I63" s="23"/>
      <c r="J63" s="23"/>
      <c r="K63" s="23"/>
    </row>
    <row r="64" spans="1:11" x14ac:dyDescent="0.3">
      <c r="A64" s="47" t="s">
        <v>101</v>
      </c>
      <c r="B64" s="7" t="s">
        <v>102</v>
      </c>
      <c r="C64" s="12"/>
      <c r="D64" s="12"/>
      <c r="E64" s="12"/>
      <c r="F64" s="46"/>
      <c r="G64" s="18"/>
      <c r="H64" s="18"/>
      <c r="I64" s="23"/>
      <c r="J64" s="23"/>
      <c r="K64" s="23"/>
    </row>
    <row r="65" spans="1:11" ht="16.5" x14ac:dyDescent="0.3">
      <c r="A65" s="55" t="s">
        <v>103</v>
      </c>
      <c r="B65" s="20" t="s">
        <v>68</v>
      </c>
      <c r="C65" s="65" t="s">
        <v>69</v>
      </c>
      <c r="D65" s="25">
        <f>47.1/2</f>
        <v>23.55</v>
      </c>
      <c r="E65" s="21">
        <v>0</v>
      </c>
      <c r="F65" s="50">
        <f t="shared" si="3"/>
        <v>0</v>
      </c>
      <c r="G65" s="18"/>
      <c r="H65" s="18"/>
      <c r="I65" s="23"/>
      <c r="J65" s="23"/>
      <c r="K65" s="23"/>
    </row>
    <row r="66" spans="1:11" ht="16.5" x14ac:dyDescent="0.3">
      <c r="A66" s="55" t="s">
        <v>104</v>
      </c>
      <c r="B66" s="26" t="s">
        <v>71</v>
      </c>
      <c r="C66" s="65" t="s">
        <v>69</v>
      </c>
      <c r="D66" s="25">
        <f>52.1/2</f>
        <v>26.05</v>
      </c>
      <c r="E66" s="21">
        <v>0</v>
      </c>
      <c r="F66" s="50">
        <v>0</v>
      </c>
      <c r="G66" s="18"/>
      <c r="H66" s="18"/>
      <c r="I66" s="23"/>
      <c r="J66" s="23"/>
      <c r="K66" s="23"/>
    </row>
    <row r="67" spans="1:11" x14ac:dyDescent="0.3">
      <c r="A67" s="55"/>
      <c r="B67" s="68" t="s">
        <v>105</v>
      </c>
      <c r="C67" s="27"/>
      <c r="D67" s="34"/>
      <c r="E67" s="32"/>
      <c r="F67" s="54"/>
      <c r="G67" s="18"/>
      <c r="H67" s="18"/>
      <c r="I67" s="23"/>
      <c r="J67" s="23"/>
      <c r="K67" s="23"/>
    </row>
    <row r="68" spans="1:11" x14ac:dyDescent="0.3">
      <c r="A68" s="47" t="s">
        <v>106</v>
      </c>
      <c r="B68" s="7" t="s">
        <v>107</v>
      </c>
      <c r="C68" s="9"/>
      <c r="D68" s="9"/>
      <c r="E68" s="12"/>
      <c r="F68" s="46"/>
      <c r="G68" s="18"/>
      <c r="H68" s="18"/>
      <c r="I68" s="23"/>
      <c r="J68" s="23"/>
      <c r="K68" s="23"/>
    </row>
    <row r="69" spans="1:11" ht="16.5" x14ac:dyDescent="0.3">
      <c r="A69" s="55" t="s">
        <v>108</v>
      </c>
      <c r="B69" s="28" t="s">
        <v>215</v>
      </c>
      <c r="C69" s="19" t="s">
        <v>29</v>
      </c>
      <c r="D69" s="29">
        <f>1.8/2</f>
        <v>0.9</v>
      </c>
      <c r="E69" s="21">
        <v>0</v>
      </c>
      <c r="F69" s="50">
        <f t="shared" si="3"/>
        <v>0</v>
      </c>
      <c r="G69" s="18"/>
      <c r="H69" s="18"/>
      <c r="I69" s="23"/>
      <c r="J69" s="23"/>
      <c r="K69" s="23"/>
    </row>
    <row r="70" spans="1:11" ht="28" x14ac:dyDescent="0.3">
      <c r="A70" s="55" t="s">
        <v>109</v>
      </c>
      <c r="B70" s="20" t="s">
        <v>110</v>
      </c>
      <c r="C70" s="30" t="s">
        <v>111</v>
      </c>
      <c r="D70" s="31">
        <f>59/2</f>
        <v>29.5</v>
      </c>
      <c r="E70" s="21">
        <v>0</v>
      </c>
      <c r="F70" s="50">
        <f t="shared" si="3"/>
        <v>0</v>
      </c>
      <c r="G70" s="18"/>
      <c r="H70" s="18"/>
      <c r="I70" s="23"/>
      <c r="J70" s="23"/>
      <c r="K70" s="23"/>
    </row>
    <row r="71" spans="1:11" ht="16.5" x14ac:dyDescent="0.3">
      <c r="A71" s="55" t="s">
        <v>112</v>
      </c>
      <c r="B71" s="28" t="s">
        <v>113</v>
      </c>
      <c r="C71" s="30" t="s">
        <v>114</v>
      </c>
      <c r="D71" s="29">
        <f>41.04/2</f>
        <v>20.52</v>
      </c>
      <c r="E71" s="21">
        <v>0</v>
      </c>
      <c r="F71" s="50">
        <f t="shared" si="3"/>
        <v>0</v>
      </c>
      <c r="G71" s="18"/>
      <c r="H71" s="18"/>
      <c r="I71" s="23"/>
      <c r="J71" s="23"/>
      <c r="K71" s="23"/>
    </row>
    <row r="72" spans="1:11" x14ac:dyDescent="0.3">
      <c r="A72" s="55"/>
      <c r="B72" s="69" t="s">
        <v>115</v>
      </c>
      <c r="C72" s="36"/>
      <c r="D72" s="36"/>
      <c r="E72" s="37"/>
      <c r="F72" s="52"/>
      <c r="G72" s="18"/>
      <c r="H72" s="18"/>
      <c r="I72" s="23"/>
      <c r="J72" s="23"/>
      <c r="K72" s="23"/>
    </row>
    <row r="73" spans="1:11" x14ac:dyDescent="0.3">
      <c r="A73" s="47" t="s">
        <v>116</v>
      </c>
      <c r="B73" s="7" t="s">
        <v>117</v>
      </c>
      <c r="C73" s="12"/>
      <c r="D73" s="12"/>
      <c r="E73" s="12"/>
      <c r="F73" s="46"/>
      <c r="G73" s="18"/>
      <c r="H73" s="18"/>
      <c r="I73" s="23"/>
      <c r="J73" s="23"/>
      <c r="K73" s="23"/>
    </row>
    <row r="74" spans="1:11" ht="28" x14ac:dyDescent="0.3">
      <c r="A74" s="55" t="s">
        <v>118</v>
      </c>
      <c r="B74" s="26" t="s">
        <v>119</v>
      </c>
      <c r="C74" s="19" t="s">
        <v>15</v>
      </c>
      <c r="D74" s="27">
        <v>3</v>
      </c>
      <c r="E74" s="21">
        <v>0</v>
      </c>
      <c r="F74" s="50">
        <f t="shared" ref="F74" si="4">PRODUCT(D74:E74)</f>
        <v>0</v>
      </c>
      <c r="G74" s="18"/>
      <c r="H74" s="18"/>
      <c r="I74" s="23"/>
      <c r="J74" s="23"/>
      <c r="K74" s="23"/>
    </row>
    <row r="75" spans="1:11" ht="28" x14ac:dyDescent="0.3">
      <c r="A75" s="55" t="s">
        <v>120</v>
      </c>
      <c r="B75" s="26" t="s">
        <v>121</v>
      </c>
      <c r="C75" s="19" t="s">
        <v>15</v>
      </c>
      <c r="D75" s="27">
        <v>2</v>
      </c>
      <c r="E75" s="21">
        <v>0</v>
      </c>
      <c r="F75" s="50">
        <f t="shared" si="3"/>
        <v>0</v>
      </c>
      <c r="G75" s="18"/>
      <c r="H75" s="18"/>
      <c r="I75" s="23"/>
      <c r="J75" s="23"/>
      <c r="K75" s="23"/>
    </row>
    <row r="76" spans="1:11" ht="28" x14ac:dyDescent="0.3">
      <c r="A76" s="55" t="s">
        <v>122</v>
      </c>
      <c r="B76" s="26" t="s">
        <v>123</v>
      </c>
      <c r="C76" s="19" t="s">
        <v>15</v>
      </c>
      <c r="D76" s="27">
        <v>4</v>
      </c>
      <c r="E76" s="21">
        <v>0</v>
      </c>
      <c r="F76" s="50">
        <f t="shared" ref="F76" si="5">PRODUCT(D76:E76)</f>
        <v>0</v>
      </c>
      <c r="G76" s="18"/>
      <c r="H76" s="18"/>
      <c r="I76" s="23"/>
      <c r="J76" s="23"/>
      <c r="K76" s="23"/>
    </row>
    <row r="77" spans="1:11" ht="28" x14ac:dyDescent="0.3">
      <c r="A77" s="55" t="s">
        <v>124</v>
      </c>
      <c r="B77" s="26" t="s">
        <v>125</v>
      </c>
      <c r="C77" s="19" t="s">
        <v>15</v>
      </c>
      <c r="D77" s="27">
        <v>6</v>
      </c>
      <c r="E77" s="21">
        <v>0</v>
      </c>
      <c r="F77" s="50">
        <f t="shared" ref="F77" si="6">PRODUCT(D77:E77)</f>
        <v>0</v>
      </c>
      <c r="G77" s="18"/>
      <c r="H77" s="18"/>
      <c r="I77" s="23"/>
      <c r="J77" s="23"/>
      <c r="K77" s="23"/>
    </row>
    <row r="78" spans="1:11" ht="28" x14ac:dyDescent="0.3">
      <c r="A78" s="55" t="s">
        <v>126</v>
      </c>
      <c r="B78" s="26" t="s">
        <v>127</v>
      </c>
      <c r="C78" s="19" t="s">
        <v>15</v>
      </c>
      <c r="D78" s="27">
        <v>5</v>
      </c>
      <c r="E78" s="21">
        <v>0</v>
      </c>
      <c r="F78" s="50">
        <f t="shared" si="3"/>
        <v>0</v>
      </c>
      <c r="G78" s="18"/>
      <c r="H78" s="18"/>
      <c r="I78" s="23"/>
      <c r="J78" s="23"/>
      <c r="K78" s="23"/>
    </row>
    <row r="79" spans="1:11" x14ac:dyDescent="0.3">
      <c r="A79" s="55"/>
      <c r="B79" s="70" t="s">
        <v>128</v>
      </c>
      <c r="C79" s="36"/>
      <c r="D79" s="36"/>
      <c r="E79" s="37"/>
      <c r="F79" s="52"/>
      <c r="G79" s="18"/>
      <c r="H79" s="18"/>
      <c r="I79" s="23"/>
      <c r="J79" s="23"/>
      <c r="K79" s="23"/>
    </row>
    <row r="80" spans="1:11" s="13" customFormat="1" x14ac:dyDescent="0.3">
      <c r="A80" s="56" t="s">
        <v>129</v>
      </c>
      <c r="B80" s="8" t="s">
        <v>130</v>
      </c>
      <c r="C80" s="9"/>
      <c r="D80" s="8"/>
      <c r="E80" s="8"/>
      <c r="F80" s="57"/>
    </row>
    <row r="81" spans="1:11" ht="42" x14ac:dyDescent="0.3">
      <c r="A81" s="55" t="s">
        <v>131</v>
      </c>
      <c r="B81" s="26" t="s">
        <v>200</v>
      </c>
      <c r="C81" s="19" t="s">
        <v>15</v>
      </c>
      <c r="D81" s="27">
        <v>1</v>
      </c>
      <c r="E81" s="21">
        <v>0</v>
      </c>
      <c r="F81" s="50">
        <f t="shared" si="3"/>
        <v>0</v>
      </c>
      <c r="G81" s="18"/>
      <c r="H81" s="18"/>
      <c r="I81" s="23"/>
      <c r="J81" s="23"/>
      <c r="K81" s="23"/>
    </row>
    <row r="82" spans="1:11" ht="28" x14ac:dyDescent="0.3">
      <c r="A82" s="55" t="s">
        <v>132</v>
      </c>
      <c r="B82" s="26" t="s">
        <v>133</v>
      </c>
      <c r="C82" s="19" t="s">
        <v>15</v>
      </c>
      <c r="D82" s="27">
        <v>1</v>
      </c>
      <c r="E82" s="21">
        <v>0</v>
      </c>
      <c r="F82" s="50">
        <f t="shared" ref="F82:F85" si="7">PRODUCT(D82:E82)</f>
        <v>0</v>
      </c>
      <c r="G82" s="18"/>
      <c r="H82" s="18"/>
      <c r="I82" s="23"/>
      <c r="J82" s="23"/>
      <c r="K82" s="23"/>
    </row>
    <row r="83" spans="1:11" ht="28" x14ac:dyDescent="0.3">
      <c r="A83" s="55" t="s">
        <v>134</v>
      </c>
      <c r="B83" s="26" t="s">
        <v>135</v>
      </c>
      <c r="C83" s="19" t="s">
        <v>15</v>
      </c>
      <c r="D83" s="27">
        <v>1</v>
      </c>
      <c r="E83" s="21">
        <v>0</v>
      </c>
      <c r="F83" s="50">
        <f t="shared" si="7"/>
        <v>0</v>
      </c>
      <c r="G83" s="18"/>
      <c r="H83" s="18"/>
      <c r="I83" s="23"/>
      <c r="J83" s="23"/>
      <c r="K83" s="23"/>
    </row>
    <row r="84" spans="1:11" ht="28" x14ac:dyDescent="0.3">
      <c r="A84" s="55" t="s">
        <v>136</v>
      </c>
      <c r="B84" s="26" t="s">
        <v>201</v>
      </c>
      <c r="C84" s="19" t="s">
        <v>15</v>
      </c>
      <c r="D84" s="27">
        <v>1</v>
      </c>
      <c r="E84" s="21">
        <v>0</v>
      </c>
      <c r="F84" s="50">
        <f t="shared" si="7"/>
        <v>0</v>
      </c>
      <c r="G84" s="18"/>
      <c r="H84" s="18"/>
      <c r="I84" s="23"/>
      <c r="J84" s="23"/>
      <c r="K84" s="23"/>
    </row>
    <row r="85" spans="1:11" ht="28" x14ac:dyDescent="0.3">
      <c r="A85" s="55" t="s">
        <v>137</v>
      </c>
      <c r="B85" s="26" t="s">
        <v>218</v>
      </c>
      <c r="C85" s="19" t="s">
        <v>15</v>
      </c>
      <c r="D85" s="27">
        <v>3</v>
      </c>
      <c r="E85" s="21">
        <v>0</v>
      </c>
      <c r="F85" s="50">
        <f t="shared" si="7"/>
        <v>0</v>
      </c>
      <c r="G85" s="18"/>
      <c r="H85" s="18"/>
      <c r="I85" s="23"/>
      <c r="J85" s="23"/>
      <c r="K85" s="23"/>
    </row>
    <row r="86" spans="1:11" x14ac:dyDescent="0.3">
      <c r="A86" s="55"/>
      <c r="B86" s="26" t="s">
        <v>217</v>
      </c>
      <c r="C86" s="19" t="s">
        <v>15</v>
      </c>
      <c r="D86" s="27">
        <v>3</v>
      </c>
      <c r="E86" s="21">
        <v>0</v>
      </c>
      <c r="F86" s="50">
        <f t="shared" ref="F86" si="8">PRODUCT(D86:E86)</f>
        <v>0</v>
      </c>
      <c r="G86" s="18"/>
      <c r="H86" s="18"/>
      <c r="I86" s="23"/>
      <c r="J86" s="23"/>
      <c r="K86" s="23"/>
    </row>
    <row r="87" spans="1:11" x14ac:dyDescent="0.3">
      <c r="A87" s="55"/>
      <c r="B87" s="68" t="s">
        <v>138</v>
      </c>
      <c r="C87" s="36"/>
      <c r="D87" s="36"/>
      <c r="E87" s="37"/>
      <c r="F87" s="52"/>
      <c r="G87" s="18"/>
      <c r="H87" s="18"/>
      <c r="I87" s="23"/>
      <c r="J87" s="23"/>
      <c r="K87" s="23"/>
    </row>
    <row r="88" spans="1:11" x14ac:dyDescent="0.3">
      <c r="A88" s="45" t="s">
        <v>139</v>
      </c>
      <c r="B88" s="11" t="s">
        <v>140</v>
      </c>
      <c r="C88" s="12"/>
      <c r="D88" s="12"/>
      <c r="E88" s="12"/>
      <c r="F88" s="46"/>
      <c r="G88" s="18"/>
      <c r="H88" s="18"/>
      <c r="I88" s="23"/>
      <c r="J88" s="23"/>
      <c r="K88" s="23"/>
    </row>
    <row r="89" spans="1:11" ht="28" x14ac:dyDescent="0.3">
      <c r="A89" s="55" t="s">
        <v>141</v>
      </c>
      <c r="B89" s="26" t="s">
        <v>142</v>
      </c>
      <c r="C89" s="19" t="s">
        <v>15</v>
      </c>
      <c r="D89" s="27">
        <v>1</v>
      </c>
      <c r="E89" s="21">
        <v>0</v>
      </c>
      <c r="F89" s="50">
        <f t="shared" ref="F89" si="9">PRODUCT(D89:E89)</f>
        <v>0</v>
      </c>
      <c r="G89" s="18"/>
      <c r="H89" s="18"/>
      <c r="I89" s="23"/>
      <c r="J89" s="23"/>
      <c r="K89" s="23"/>
    </row>
    <row r="90" spans="1:11" x14ac:dyDescent="0.3">
      <c r="A90" s="55"/>
      <c r="B90" s="68" t="s">
        <v>143</v>
      </c>
      <c r="C90" s="36"/>
      <c r="D90" s="36"/>
      <c r="E90" s="37"/>
      <c r="F90" s="52"/>
      <c r="G90" s="18"/>
      <c r="H90" s="18"/>
      <c r="I90" s="23"/>
      <c r="J90" s="23"/>
      <c r="K90" s="23"/>
    </row>
    <row r="91" spans="1:11" s="15" customFormat="1" x14ac:dyDescent="0.25">
      <c r="A91" s="58" t="s">
        <v>144</v>
      </c>
      <c r="B91" s="8"/>
      <c r="C91" s="16"/>
      <c r="D91" s="17"/>
      <c r="E91" s="17"/>
      <c r="F91" s="59">
        <f>SUM(F19:F23,F27:F33,F36:F38,F41,F45,F49:F54,F58:F62,F65,F69:F71,F75:F78,F81,F89)</f>
        <v>0</v>
      </c>
    </row>
    <row r="92" spans="1:11" s="15" customFormat="1" x14ac:dyDescent="0.25">
      <c r="A92" s="60" t="s">
        <v>145</v>
      </c>
      <c r="B92" s="61"/>
      <c r="C92" s="62"/>
      <c r="D92" s="63"/>
      <c r="E92" s="63"/>
      <c r="F92" s="64">
        <f>SUM(PRODUCT($D$6,F91),F11:F14)</f>
        <v>0</v>
      </c>
    </row>
    <row r="93" spans="1:11" x14ac:dyDescent="0.3">
      <c r="A93" s="35"/>
      <c r="B93" s="18"/>
      <c r="C93" s="18"/>
      <c r="D93" s="18"/>
      <c r="E93" s="18"/>
      <c r="F93" s="18"/>
      <c r="G93" s="18"/>
      <c r="H93" s="18"/>
      <c r="I93" s="18"/>
      <c r="J93" s="18"/>
      <c r="K93" s="18"/>
    </row>
    <row r="94" spans="1:11" x14ac:dyDescent="0.3">
      <c r="A94" s="35"/>
      <c r="B94" s="18"/>
      <c r="C94" s="18"/>
      <c r="D94" s="18"/>
      <c r="E94" s="18"/>
      <c r="F94" s="18"/>
      <c r="G94" s="18"/>
      <c r="H94" s="18"/>
      <c r="I94" s="18"/>
      <c r="J94" s="18"/>
      <c r="K94" s="18"/>
    </row>
    <row r="95" spans="1:11" x14ac:dyDescent="0.3">
      <c r="A95" s="35"/>
      <c r="B95" s="18"/>
      <c r="C95" s="18"/>
      <c r="D95" s="18"/>
      <c r="E95" s="18"/>
      <c r="F95" s="18"/>
      <c r="G95" s="18"/>
      <c r="H95" s="18"/>
      <c r="I95" s="18"/>
      <c r="J95" s="18"/>
      <c r="K95" s="18"/>
    </row>
    <row r="96" spans="1:11" x14ac:dyDescent="0.3">
      <c r="A96" s="35"/>
      <c r="B96" s="18"/>
      <c r="C96" s="18"/>
      <c r="D96" s="18"/>
      <c r="E96" s="18"/>
      <c r="F96" s="18"/>
      <c r="G96" s="18"/>
      <c r="H96" s="18"/>
      <c r="I96" s="18"/>
      <c r="J96" s="18"/>
      <c r="K96" s="18"/>
    </row>
    <row r="97" spans="1:11" x14ac:dyDescent="0.3">
      <c r="A97" s="35"/>
      <c r="B97" s="18"/>
      <c r="C97" s="18"/>
      <c r="D97" s="18"/>
      <c r="E97" s="18"/>
      <c r="F97" s="18"/>
      <c r="G97" s="18"/>
      <c r="H97" s="18"/>
      <c r="I97" s="18"/>
      <c r="J97" s="18"/>
      <c r="K97" s="18"/>
    </row>
  </sheetData>
  <mergeCells count="1">
    <mergeCell ref="A4:F4"/>
  </mergeCells>
  <phoneticPr fontId="9" type="noConversion"/>
  <pageMargins left="0.7" right="0.7" top="0.75" bottom="0.75" header="0.3" footer="0.3"/>
  <pageSetup scale="68" orientation="portrait" r:id="rId1"/>
  <ignoredErrors>
    <ignoredError sqref="F91:F92 F11 F17:F23 F32:F33 F35:F38 F25 F27:F29 F64:F65 F75 F80:F81 F47:F54 F57:F62 F68:F71 F78 F89 F40:F41 F73 F44:F4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8D195-D135-4F1E-8E67-15A4C5553E27}">
  <dimension ref="A2:K89"/>
  <sheetViews>
    <sheetView view="pageBreakPreview" topLeftCell="A75" zoomScaleNormal="100" zoomScaleSheetLayoutView="100" workbookViewId="0">
      <selection activeCell="F83" sqref="F83"/>
    </sheetView>
  </sheetViews>
  <sheetFormatPr defaultColWidth="9.453125" defaultRowHeight="14" x14ac:dyDescent="0.3"/>
  <cols>
    <col min="1" max="1" width="6.54296875" style="14" customWidth="1"/>
    <col min="2" max="2" width="69.54296875" style="4" customWidth="1"/>
    <col min="3" max="3" width="9.81640625" style="4" bestFit="1" customWidth="1"/>
    <col min="4" max="4" width="12.81640625" style="4" customWidth="1"/>
    <col min="5" max="5" width="15.1796875" style="4" customWidth="1"/>
    <col min="6" max="6" width="15.7265625" style="4" customWidth="1"/>
    <col min="7" max="7" width="12.81640625" style="4" customWidth="1"/>
    <col min="8" max="9" width="9.453125" style="4"/>
    <col min="10" max="10" width="12.54296875" style="4" bestFit="1" customWidth="1"/>
    <col min="11" max="16384" width="9.453125" style="4"/>
  </cols>
  <sheetData>
    <row r="2" spans="1:11" x14ac:dyDescent="0.3">
      <c r="A2" s="1" t="s">
        <v>0</v>
      </c>
      <c r="B2" s="2"/>
      <c r="C2" s="2"/>
      <c r="D2" s="2"/>
      <c r="E2" s="2"/>
      <c r="F2" s="3"/>
      <c r="G2" s="18"/>
      <c r="H2" s="18"/>
      <c r="I2" s="18"/>
      <c r="J2" s="18"/>
      <c r="K2" s="18"/>
    </row>
    <row r="4" spans="1:11" x14ac:dyDescent="0.3">
      <c r="A4" s="118" t="s">
        <v>1</v>
      </c>
      <c r="B4" s="119"/>
      <c r="C4" s="119"/>
      <c r="D4" s="119"/>
      <c r="E4" s="119"/>
      <c r="F4" s="120"/>
      <c r="G4" s="18"/>
      <c r="H4" s="18"/>
      <c r="I4" s="18"/>
      <c r="J4" s="18"/>
      <c r="K4" s="18"/>
    </row>
    <row r="5" spans="1:11" ht="15.5" x14ac:dyDescent="0.35">
      <c r="A5" s="5"/>
      <c r="B5" s="6"/>
      <c r="C5" s="6"/>
      <c r="D5" s="6"/>
      <c r="E5" s="6"/>
      <c r="F5" s="6"/>
      <c r="G5" s="18"/>
      <c r="H5" s="18"/>
      <c r="I5" s="18"/>
      <c r="J5" s="18"/>
      <c r="K5" s="18"/>
    </row>
    <row r="6" spans="1:11" ht="15.5" x14ac:dyDescent="0.35">
      <c r="A6" s="7" t="s">
        <v>2</v>
      </c>
      <c r="B6" s="8"/>
      <c r="C6" s="9"/>
      <c r="D6" s="10">
        <v>2</v>
      </c>
      <c r="E6" s="6"/>
      <c r="F6" s="6"/>
      <c r="G6" s="18"/>
      <c r="H6" s="18"/>
      <c r="I6" s="18"/>
      <c r="J6" s="18"/>
      <c r="K6" s="18"/>
    </row>
    <row r="7" spans="1:11" ht="16" thickBot="1" x14ac:dyDescent="0.4">
      <c r="A7" s="5"/>
      <c r="B7" s="6"/>
      <c r="C7" s="6"/>
      <c r="D7" s="6"/>
      <c r="E7" s="6"/>
      <c r="F7" s="6"/>
      <c r="G7" s="18"/>
      <c r="H7" s="18"/>
      <c r="I7" s="18"/>
      <c r="J7" s="18"/>
      <c r="K7" s="18"/>
    </row>
    <row r="8" spans="1:11" x14ac:dyDescent="0.3">
      <c r="A8" s="41" t="s">
        <v>3</v>
      </c>
      <c r="B8" s="42" t="s">
        <v>4</v>
      </c>
      <c r="C8" s="43" t="s">
        <v>5</v>
      </c>
      <c r="D8" s="43" t="s">
        <v>6</v>
      </c>
      <c r="E8" s="43" t="s">
        <v>7</v>
      </c>
      <c r="F8" s="44" t="s">
        <v>8</v>
      </c>
      <c r="G8" s="18"/>
      <c r="H8" s="18"/>
      <c r="I8" s="18"/>
      <c r="J8" s="18"/>
      <c r="K8" s="18"/>
    </row>
    <row r="9" spans="1:11" x14ac:dyDescent="0.3">
      <c r="A9" s="45" t="s">
        <v>9</v>
      </c>
      <c r="B9" s="11" t="s">
        <v>10</v>
      </c>
      <c r="C9" s="12"/>
      <c r="D9" s="12"/>
      <c r="E9" s="12"/>
      <c r="F9" s="46"/>
      <c r="G9" s="18"/>
      <c r="H9" s="18"/>
      <c r="I9" s="18"/>
      <c r="J9" s="18"/>
      <c r="K9" s="18"/>
    </row>
    <row r="10" spans="1:11" s="13" customFormat="1" x14ac:dyDescent="0.3">
      <c r="A10" s="47" t="s">
        <v>11</v>
      </c>
      <c r="B10" s="7" t="s">
        <v>12</v>
      </c>
      <c r="C10" s="9"/>
      <c r="D10" s="9"/>
      <c r="E10" s="9"/>
      <c r="F10" s="48"/>
    </row>
    <row r="11" spans="1:11" ht="28" x14ac:dyDescent="0.3">
      <c r="A11" s="49" t="s">
        <v>13</v>
      </c>
      <c r="B11" s="20" t="s">
        <v>14</v>
      </c>
      <c r="C11" s="19" t="s">
        <v>15</v>
      </c>
      <c r="D11" s="19">
        <v>1</v>
      </c>
      <c r="E11" s="21">
        <v>0</v>
      </c>
      <c r="F11" s="50">
        <f>PRODUCT(D11:E11)</f>
        <v>0</v>
      </c>
      <c r="G11" s="18"/>
      <c r="H11" s="18"/>
      <c r="I11" s="18"/>
      <c r="J11" s="18"/>
      <c r="K11" s="18"/>
    </row>
    <row r="12" spans="1:11" x14ac:dyDescent="0.3">
      <c r="A12" s="49" t="s">
        <v>16</v>
      </c>
      <c r="B12" s="22" t="s">
        <v>17</v>
      </c>
      <c r="C12" s="38" t="s">
        <v>15</v>
      </c>
      <c r="D12" s="38">
        <v>1</v>
      </c>
      <c r="E12" s="39">
        <v>0</v>
      </c>
      <c r="F12" s="51">
        <f>PRODUCT(D12:E12)</f>
        <v>0</v>
      </c>
      <c r="G12" s="18"/>
      <c r="H12" s="18"/>
      <c r="I12" s="18"/>
      <c r="J12" s="18"/>
      <c r="K12" s="18"/>
    </row>
    <row r="13" spans="1:11" x14ac:dyDescent="0.3">
      <c r="A13" s="49"/>
      <c r="B13" s="67" t="s">
        <v>18</v>
      </c>
      <c r="C13" s="36"/>
      <c r="D13" s="36"/>
      <c r="E13" s="37"/>
      <c r="F13" s="52"/>
      <c r="G13" s="18"/>
      <c r="H13" s="18"/>
      <c r="I13" s="18"/>
      <c r="J13" s="18"/>
      <c r="K13" s="18"/>
    </row>
    <row r="14" spans="1:11" x14ac:dyDescent="0.3">
      <c r="A14" s="47" t="s">
        <v>19</v>
      </c>
      <c r="B14" s="7" t="s">
        <v>20</v>
      </c>
      <c r="C14" s="40"/>
      <c r="D14" s="40"/>
      <c r="E14" s="40"/>
      <c r="F14" s="53"/>
      <c r="G14" s="18"/>
      <c r="H14" s="18"/>
      <c r="I14" s="18"/>
      <c r="J14" s="18"/>
      <c r="K14" s="18"/>
    </row>
    <row r="15" spans="1:11" x14ac:dyDescent="0.3">
      <c r="A15" s="49" t="s">
        <v>21</v>
      </c>
      <c r="B15" s="22" t="s">
        <v>20</v>
      </c>
      <c r="C15" s="19" t="s">
        <v>15</v>
      </c>
      <c r="D15" s="19">
        <v>1</v>
      </c>
      <c r="E15" s="21">
        <v>0</v>
      </c>
      <c r="F15" s="50">
        <f>PRODUCT(D15:E15)</f>
        <v>0</v>
      </c>
      <c r="G15" s="18"/>
      <c r="H15" s="18"/>
      <c r="I15" s="18"/>
      <c r="J15" s="18"/>
      <c r="K15" s="18"/>
    </row>
    <row r="16" spans="1:11" x14ac:dyDescent="0.3">
      <c r="A16" s="49"/>
      <c r="B16" s="67" t="s">
        <v>22</v>
      </c>
      <c r="C16" s="36"/>
      <c r="D16" s="36"/>
      <c r="E16" s="37"/>
      <c r="F16" s="52"/>
      <c r="G16" s="18"/>
      <c r="H16" s="18"/>
      <c r="I16" s="18"/>
      <c r="J16" s="18"/>
      <c r="K16" s="18"/>
    </row>
    <row r="17" spans="1:11" s="13" customFormat="1" x14ac:dyDescent="0.3">
      <c r="A17" s="45" t="s">
        <v>23</v>
      </c>
      <c r="B17" s="11" t="s">
        <v>24</v>
      </c>
      <c r="C17" s="12"/>
      <c r="D17" s="12"/>
      <c r="E17" s="12"/>
      <c r="F17" s="46"/>
    </row>
    <row r="18" spans="1:11" s="13" customFormat="1" x14ac:dyDescent="0.3">
      <c r="A18" s="47" t="s">
        <v>25</v>
      </c>
      <c r="B18" s="7" t="s">
        <v>26</v>
      </c>
      <c r="C18" s="9"/>
      <c r="D18" s="9"/>
      <c r="E18" s="9"/>
      <c r="F18" s="48"/>
    </row>
    <row r="19" spans="1:11" ht="16.5" x14ac:dyDescent="0.3">
      <c r="A19" s="49" t="s">
        <v>27</v>
      </c>
      <c r="B19" s="20" t="s">
        <v>28</v>
      </c>
      <c r="C19" s="19" t="s">
        <v>29</v>
      </c>
      <c r="D19" s="19">
        <v>1</v>
      </c>
      <c r="E19" s="21">
        <v>0</v>
      </c>
      <c r="F19" s="50">
        <f t="shared" ref="F19:F23" si="0">PRODUCT(D19:E19)</f>
        <v>0</v>
      </c>
      <c r="G19" s="18"/>
      <c r="H19" s="18"/>
      <c r="I19" s="23"/>
      <c r="J19" s="23"/>
      <c r="K19" s="23"/>
    </row>
    <row r="20" spans="1:11" ht="16.5" x14ac:dyDescent="0.3">
      <c r="A20" s="49" t="s">
        <v>30</v>
      </c>
      <c r="B20" s="20" t="s">
        <v>31</v>
      </c>
      <c r="C20" s="19" t="s">
        <v>29</v>
      </c>
      <c r="D20" s="19">
        <f>0.19/2</f>
        <v>9.5000000000000001E-2</v>
      </c>
      <c r="E20" s="21">
        <v>0</v>
      </c>
      <c r="F20" s="50">
        <f t="shared" si="0"/>
        <v>0</v>
      </c>
      <c r="G20" s="18"/>
      <c r="H20" s="18"/>
      <c r="I20" s="23"/>
      <c r="J20" s="23"/>
      <c r="K20" s="23"/>
    </row>
    <row r="21" spans="1:11" ht="28" x14ac:dyDescent="0.3">
      <c r="A21" s="49" t="s">
        <v>32</v>
      </c>
      <c r="B21" s="20" t="s">
        <v>33</v>
      </c>
      <c r="C21" s="19" t="s">
        <v>34</v>
      </c>
      <c r="D21" s="19">
        <f>24/2</f>
        <v>12</v>
      </c>
      <c r="E21" s="21">
        <v>0</v>
      </c>
      <c r="F21" s="50">
        <f t="shared" si="0"/>
        <v>0</v>
      </c>
      <c r="G21" s="18"/>
      <c r="H21" s="18"/>
      <c r="I21" s="23"/>
      <c r="J21" s="23"/>
      <c r="K21" s="23"/>
    </row>
    <row r="22" spans="1:11" ht="16.5" x14ac:dyDescent="0.3">
      <c r="A22" s="49" t="s">
        <v>35</v>
      </c>
      <c r="B22" s="20" t="s">
        <v>195</v>
      </c>
      <c r="C22" s="19" t="s">
        <v>29</v>
      </c>
      <c r="D22" s="19">
        <f>0.5/2</f>
        <v>0.25</v>
      </c>
      <c r="E22" s="21">
        <v>0</v>
      </c>
      <c r="F22" s="50">
        <f t="shared" si="0"/>
        <v>0</v>
      </c>
      <c r="G22" s="18"/>
      <c r="H22" s="18"/>
      <c r="I22" s="23"/>
      <c r="J22" s="23"/>
      <c r="K22" s="23"/>
    </row>
    <row r="23" spans="1:11" ht="15.75" customHeight="1" x14ac:dyDescent="0.3">
      <c r="A23" s="49" t="s">
        <v>36</v>
      </c>
      <c r="B23" s="20" t="s">
        <v>37</v>
      </c>
      <c r="C23" s="19" t="s">
        <v>15</v>
      </c>
      <c r="D23" s="19">
        <v>1</v>
      </c>
      <c r="E23" s="21">
        <v>0</v>
      </c>
      <c r="F23" s="50">
        <f t="shared" si="0"/>
        <v>0</v>
      </c>
      <c r="G23" s="18"/>
      <c r="H23" s="18"/>
      <c r="I23" s="23"/>
      <c r="J23" s="23"/>
      <c r="K23" s="23"/>
    </row>
    <row r="24" spans="1:11" x14ac:dyDescent="0.3">
      <c r="A24" s="49"/>
      <c r="B24" s="68" t="s">
        <v>38</v>
      </c>
      <c r="C24" s="36"/>
      <c r="D24" s="36"/>
      <c r="E24" s="37"/>
      <c r="F24" s="52"/>
      <c r="G24" s="18"/>
      <c r="H24" s="18"/>
      <c r="I24" s="23"/>
      <c r="J24" s="23"/>
      <c r="K24" s="23"/>
    </row>
    <row r="25" spans="1:11" s="13" customFormat="1" ht="16.5" x14ac:dyDescent="0.3">
      <c r="A25" s="45" t="s">
        <v>39</v>
      </c>
      <c r="B25" s="11" t="s">
        <v>40</v>
      </c>
      <c r="C25" s="12"/>
      <c r="D25" s="12"/>
      <c r="E25" s="12"/>
      <c r="F25" s="46"/>
      <c r="I25" s="23"/>
      <c r="J25" s="23"/>
      <c r="K25" s="23"/>
    </row>
    <row r="26" spans="1:11" s="13" customFormat="1" x14ac:dyDescent="0.3">
      <c r="A26" s="47" t="s">
        <v>41</v>
      </c>
      <c r="B26" s="7" t="s">
        <v>42</v>
      </c>
      <c r="C26" s="12"/>
      <c r="D26" s="12"/>
      <c r="E26" s="12"/>
      <c r="F26" s="46"/>
      <c r="I26" s="23"/>
      <c r="J26" s="23"/>
      <c r="K26" s="23"/>
    </row>
    <row r="27" spans="1:11" ht="16.5" x14ac:dyDescent="0.3">
      <c r="A27" s="49" t="s">
        <v>43</v>
      </c>
      <c r="B27" s="20" t="s">
        <v>44</v>
      </c>
      <c r="C27" s="19" t="s">
        <v>29</v>
      </c>
      <c r="D27" s="19">
        <f>6.76/2</f>
        <v>3.38</v>
      </c>
      <c r="E27" s="21">
        <v>0</v>
      </c>
      <c r="F27" s="50">
        <f t="shared" ref="F27:F45" si="1">PRODUCT(D27:E27)</f>
        <v>0</v>
      </c>
      <c r="G27" s="18"/>
      <c r="H27" s="18"/>
      <c r="I27" s="23"/>
      <c r="J27" s="23"/>
      <c r="K27" s="23"/>
    </row>
    <row r="28" spans="1:11" ht="16.5" x14ac:dyDescent="0.3">
      <c r="A28" s="49" t="s">
        <v>45</v>
      </c>
      <c r="B28" s="20" t="s">
        <v>46</v>
      </c>
      <c r="C28" s="19" t="s">
        <v>29</v>
      </c>
      <c r="D28" s="19">
        <f>2.16/2</f>
        <v>1.08</v>
      </c>
      <c r="E28" s="21">
        <v>0</v>
      </c>
      <c r="F28" s="50">
        <f t="shared" si="1"/>
        <v>0</v>
      </c>
      <c r="G28" s="18"/>
      <c r="H28" s="18"/>
      <c r="I28" s="23"/>
      <c r="J28" s="23"/>
      <c r="K28" s="23"/>
    </row>
    <row r="29" spans="1:11" ht="16.5" x14ac:dyDescent="0.3">
      <c r="A29" s="49" t="s">
        <v>47</v>
      </c>
      <c r="B29" s="20" t="s">
        <v>48</v>
      </c>
      <c r="C29" s="19" t="s">
        <v>29</v>
      </c>
      <c r="D29" s="19">
        <f>3.2/2</f>
        <v>1.6</v>
      </c>
      <c r="E29" s="21">
        <v>0</v>
      </c>
      <c r="F29" s="50">
        <f t="shared" si="1"/>
        <v>0</v>
      </c>
      <c r="G29" s="18"/>
      <c r="H29" s="18"/>
      <c r="I29" s="23"/>
      <c r="J29" s="23"/>
      <c r="K29" s="23"/>
    </row>
    <row r="30" spans="1:11" ht="16.5" x14ac:dyDescent="0.3">
      <c r="A30" s="49" t="s">
        <v>49</v>
      </c>
      <c r="B30" s="20" t="s">
        <v>50</v>
      </c>
      <c r="C30" s="19" t="s">
        <v>29</v>
      </c>
      <c r="D30" s="19">
        <f>8.1/2</f>
        <v>4.05</v>
      </c>
      <c r="E30" s="21">
        <v>0</v>
      </c>
      <c r="F30" s="50">
        <f t="shared" si="1"/>
        <v>0</v>
      </c>
      <c r="G30" s="18"/>
      <c r="H30" s="18"/>
      <c r="I30" s="23"/>
      <c r="J30" s="23"/>
      <c r="K30" s="23"/>
    </row>
    <row r="31" spans="1:11" ht="16.5" x14ac:dyDescent="0.3">
      <c r="A31" s="49" t="s">
        <v>51</v>
      </c>
      <c r="B31" s="33" t="s">
        <v>52</v>
      </c>
      <c r="C31" s="19" t="s">
        <v>29</v>
      </c>
      <c r="D31" s="25">
        <f>3.313/2</f>
        <v>1.6565000000000001</v>
      </c>
      <c r="E31" s="21">
        <v>0</v>
      </c>
      <c r="F31" s="50">
        <f>PRODUCT(D31:E31)</f>
        <v>0</v>
      </c>
      <c r="G31" s="18"/>
      <c r="H31" s="18"/>
      <c r="I31" s="23"/>
      <c r="J31" s="23"/>
      <c r="K31" s="23"/>
    </row>
    <row r="32" spans="1:11" ht="16.5" x14ac:dyDescent="0.3">
      <c r="A32" s="49" t="s">
        <v>53</v>
      </c>
      <c r="B32" s="20" t="s">
        <v>54</v>
      </c>
      <c r="C32" s="19" t="s">
        <v>29</v>
      </c>
      <c r="D32" s="24">
        <f>0.729/2</f>
        <v>0.36449999999999999</v>
      </c>
      <c r="E32" s="21">
        <v>0</v>
      </c>
      <c r="F32" s="50">
        <f t="shared" si="1"/>
        <v>0</v>
      </c>
      <c r="G32" s="18"/>
      <c r="H32" s="18"/>
      <c r="I32" s="23"/>
      <c r="J32" s="23"/>
      <c r="K32" s="23"/>
    </row>
    <row r="33" spans="1:11" ht="16.5" x14ac:dyDescent="0.3">
      <c r="A33" s="49" t="s">
        <v>55</v>
      </c>
      <c r="B33" s="20" t="s">
        <v>56</v>
      </c>
      <c r="C33" s="19" t="s">
        <v>29</v>
      </c>
      <c r="D33" s="19">
        <f>5/2</f>
        <v>2.5</v>
      </c>
      <c r="E33" s="21">
        <v>0</v>
      </c>
      <c r="F33" s="50">
        <f t="shared" si="1"/>
        <v>0</v>
      </c>
      <c r="G33" s="18"/>
      <c r="H33" s="18"/>
      <c r="I33" s="23"/>
      <c r="J33" s="23"/>
      <c r="K33" s="23"/>
    </row>
    <row r="34" spans="1:11" x14ac:dyDescent="0.3">
      <c r="A34" s="49"/>
      <c r="B34" s="68" t="s">
        <v>57</v>
      </c>
      <c r="C34" s="27"/>
      <c r="D34" s="25"/>
      <c r="E34" s="32"/>
      <c r="F34" s="54"/>
      <c r="G34" s="18"/>
      <c r="H34" s="18"/>
      <c r="I34" s="23"/>
      <c r="J34" s="23"/>
      <c r="K34" s="23"/>
    </row>
    <row r="35" spans="1:11" x14ac:dyDescent="0.3">
      <c r="A35" s="47" t="s">
        <v>58</v>
      </c>
      <c r="B35" s="7" t="s">
        <v>59</v>
      </c>
      <c r="C35" s="12"/>
      <c r="D35" s="12"/>
      <c r="E35" s="12"/>
      <c r="F35" s="46"/>
      <c r="G35" s="18"/>
      <c r="H35" s="18"/>
      <c r="I35" s="23"/>
      <c r="J35" s="23"/>
      <c r="K35" s="23"/>
    </row>
    <row r="36" spans="1:11" ht="16.5" x14ac:dyDescent="0.3">
      <c r="A36" s="49" t="s">
        <v>60</v>
      </c>
      <c r="B36" s="33" t="s">
        <v>61</v>
      </c>
      <c r="C36" s="19" t="s">
        <v>29</v>
      </c>
      <c r="D36" s="24">
        <f>3.584/2</f>
        <v>1.792</v>
      </c>
      <c r="E36" s="21">
        <v>0</v>
      </c>
      <c r="F36" s="50">
        <f t="shared" si="1"/>
        <v>0</v>
      </c>
      <c r="G36" s="18"/>
      <c r="H36" s="18"/>
      <c r="I36" s="23"/>
      <c r="J36" s="23"/>
      <c r="K36" s="23"/>
    </row>
    <row r="37" spans="1:11" ht="31" customHeight="1" x14ac:dyDescent="0.3">
      <c r="A37" s="49" t="s">
        <v>62</v>
      </c>
      <c r="B37" s="117" t="s">
        <v>221</v>
      </c>
      <c r="C37" s="19" t="s">
        <v>29</v>
      </c>
      <c r="D37" s="24">
        <f>1.142/2</f>
        <v>0.57099999999999995</v>
      </c>
      <c r="E37" s="21">
        <v>0</v>
      </c>
      <c r="F37" s="50">
        <f t="shared" si="1"/>
        <v>0</v>
      </c>
      <c r="G37" s="18"/>
      <c r="H37" s="18"/>
      <c r="I37" s="23"/>
      <c r="J37" s="23"/>
      <c r="K37" s="23"/>
    </row>
    <row r="38" spans="1:11" ht="28" x14ac:dyDescent="0.3">
      <c r="A38" s="49" t="s">
        <v>63</v>
      </c>
      <c r="B38" s="20" t="s">
        <v>64</v>
      </c>
      <c r="C38" s="19" t="s">
        <v>29</v>
      </c>
      <c r="D38" s="19">
        <f>3.6/2</f>
        <v>1.8</v>
      </c>
      <c r="E38" s="21">
        <v>0</v>
      </c>
      <c r="F38" s="50">
        <f t="shared" si="1"/>
        <v>0</v>
      </c>
      <c r="G38" s="18"/>
      <c r="H38" s="18"/>
      <c r="I38" s="23"/>
      <c r="J38" s="23"/>
      <c r="K38" s="23"/>
    </row>
    <row r="39" spans="1:11" x14ac:dyDescent="0.3">
      <c r="A39" s="49"/>
      <c r="B39" s="68" t="s">
        <v>65</v>
      </c>
      <c r="C39" s="36"/>
      <c r="D39" s="36"/>
      <c r="E39" s="37"/>
      <c r="F39" s="52"/>
      <c r="G39" s="18"/>
      <c r="H39" s="18"/>
      <c r="I39" s="23"/>
      <c r="J39" s="23"/>
      <c r="K39" s="23"/>
    </row>
    <row r="40" spans="1:11" x14ac:dyDescent="0.3">
      <c r="A40" s="47" t="s">
        <v>214</v>
      </c>
      <c r="B40" s="7" t="s">
        <v>66</v>
      </c>
      <c r="C40" s="12"/>
      <c r="D40" s="12"/>
      <c r="E40" s="12"/>
      <c r="F40" s="46"/>
      <c r="G40" s="18"/>
      <c r="H40" s="18"/>
      <c r="I40" s="23"/>
      <c r="J40" s="23"/>
      <c r="K40" s="23"/>
    </row>
    <row r="41" spans="1:11" ht="16.5" x14ac:dyDescent="0.3">
      <c r="A41" s="49" t="s">
        <v>67</v>
      </c>
      <c r="B41" s="20" t="s">
        <v>68</v>
      </c>
      <c r="C41" s="65" t="s">
        <v>69</v>
      </c>
      <c r="D41" s="24">
        <f>40.16/2</f>
        <v>20.079999999999998</v>
      </c>
      <c r="E41" s="21">
        <v>0</v>
      </c>
      <c r="F41" s="50">
        <f t="shared" si="1"/>
        <v>0</v>
      </c>
      <c r="G41" s="18"/>
      <c r="H41" s="18"/>
      <c r="I41" s="23"/>
      <c r="J41" s="23"/>
      <c r="K41" s="23"/>
    </row>
    <row r="42" spans="1:11" ht="16.5" x14ac:dyDescent="0.3">
      <c r="A42" s="49" t="s">
        <v>70</v>
      </c>
      <c r="B42" s="26" t="s">
        <v>71</v>
      </c>
      <c r="C42" s="65" t="s">
        <v>69</v>
      </c>
      <c r="D42" s="25">
        <f>44.57/2</f>
        <v>22.285</v>
      </c>
      <c r="E42" s="21">
        <v>0</v>
      </c>
      <c r="F42" s="50">
        <f t="shared" si="1"/>
        <v>0</v>
      </c>
      <c r="G42" s="18"/>
      <c r="H42" s="18"/>
      <c r="I42" s="23"/>
      <c r="J42" s="23"/>
      <c r="K42" s="23"/>
    </row>
    <row r="43" spans="1:11" x14ac:dyDescent="0.3">
      <c r="A43" s="49"/>
      <c r="B43" s="68" t="s">
        <v>72</v>
      </c>
      <c r="C43" s="36"/>
      <c r="D43" s="36"/>
      <c r="E43" s="37"/>
      <c r="F43" s="52"/>
      <c r="G43" s="18"/>
      <c r="H43" s="18"/>
      <c r="I43" s="23"/>
      <c r="J43" s="23"/>
      <c r="K43" s="23"/>
    </row>
    <row r="44" spans="1:11" x14ac:dyDescent="0.3">
      <c r="A44" s="47" t="s">
        <v>73</v>
      </c>
      <c r="B44" s="7" t="s">
        <v>74</v>
      </c>
      <c r="C44" s="12"/>
      <c r="D44" s="12"/>
      <c r="E44" s="12"/>
      <c r="F44" s="46"/>
      <c r="G44" s="18"/>
      <c r="H44" s="18"/>
      <c r="I44" s="23"/>
      <c r="J44" s="23"/>
      <c r="K44" s="23"/>
    </row>
    <row r="45" spans="1:11" ht="42" x14ac:dyDescent="0.3">
      <c r="A45" s="49" t="s">
        <v>75</v>
      </c>
      <c r="B45" s="20" t="s">
        <v>76</v>
      </c>
      <c r="C45" s="19" t="s">
        <v>15</v>
      </c>
      <c r="D45" s="19">
        <v>1</v>
      </c>
      <c r="E45" s="21">
        <v>0</v>
      </c>
      <c r="F45" s="50">
        <f t="shared" si="1"/>
        <v>0</v>
      </c>
      <c r="G45" s="18"/>
      <c r="H45" s="18"/>
      <c r="I45" s="23"/>
      <c r="J45" s="23"/>
      <c r="K45" s="23"/>
    </row>
    <row r="46" spans="1:11" x14ac:dyDescent="0.3">
      <c r="A46" s="49"/>
      <c r="B46" s="68" t="s">
        <v>77</v>
      </c>
      <c r="C46" s="36"/>
      <c r="D46" s="36"/>
      <c r="E46" s="37"/>
      <c r="F46" s="52"/>
      <c r="G46" s="18"/>
      <c r="H46" s="18"/>
      <c r="I46" s="23"/>
      <c r="J46" s="23"/>
      <c r="K46" s="23"/>
    </row>
    <row r="47" spans="1:11" ht="16.5" x14ac:dyDescent="0.3">
      <c r="A47" s="45" t="s">
        <v>78</v>
      </c>
      <c r="B47" s="11" t="s">
        <v>79</v>
      </c>
      <c r="C47" s="12"/>
      <c r="D47" s="12"/>
      <c r="E47" s="12"/>
      <c r="F47" s="46"/>
      <c r="G47" s="18"/>
      <c r="H47" s="18"/>
      <c r="I47" s="23"/>
      <c r="J47" s="23"/>
      <c r="K47" s="23"/>
    </row>
    <row r="48" spans="1:11" x14ac:dyDescent="0.3">
      <c r="A48" s="47" t="s">
        <v>80</v>
      </c>
      <c r="B48" s="7" t="s">
        <v>42</v>
      </c>
      <c r="C48" s="12"/>
      <c r="D48" s="12"/>
      <c r="E48" s="12"/>
      <c r="F48" s="46"/>
      <c r="G48" s="18"/>
      <c r="H48" s="18"/>
      <c r="I48" s="23"/>
      <c r="J48" s="23"/>
      <c r="K48" s="23"/>
    </row>
    <row r="49" spans="1:11" ht="16.5" x14ac:dyDescent="0.3">
      <c r="A49" s="49" t="s">
        <v>81</v>
      </c>
      <c r="B49" s="20" t="s">
        <v>44</v>
      </c>
      <c r="C49" s="19" t="s">
        <v>29</v>
      </c>
      <c r="D49" s="24">
        <f>7.803/2</f>
        <v>3.9015</v>
      </c>
      <c r="E49" s="21">
        <v>0</v>
      </c>
      <c r="F49" s="50">
        <f t="shared" ref="F49:F78" si="2">PRODUCT(D49:E49)</f>
        <v>0</v>
      </c>
      <c r="G49" s="18"/>
      <c r="H49" s="18"/>
      <c r="I49" s="23"/>
      <c r="J49" s="23"/>
      <c r="K49" s="23"/>
    </row>
    <row r="50" spans="1:11" ht="16.5" x14ac:dyDescent="0.3">
      <c r="A50" s="49" t="s">
        <v>82</v>
      </c>
      <c r="B50" s="20" t="s">
        <v>46</v>
      </c>
      <c r="C50" s="19" t="s">
        <v>29</v>
      </c>
      <c r="D50" s="24">
        <f>3.121/2</f>
        <v>1.5605</v>
      </c>
      <c r="E50" s="21">
        <v>0</v>
      </c>
      <c r="F50" s="50">
        <f t="shared" si="2"/>
        <v>0</v>
      </c>
      <c r="G50" s="18"/>
      <c r="H50" s="18"/>
      <c r="I50" s="23"/>
      <c r="J50" s="23"/>
      <c r="K50" s="23"/>
    </row>
    <row r="51" spans="1:11" ht="16.5" x14ac:dyDescent="0.3">
      <c r="A51" s="49" t="s">
        <v>83</v>
      </c>
      <c r="B51" s="20" t="s">
        <v>48</v>
      </c>
      <c r="C51" s="19" t="s">
        <v>29</v>
      </c>
      <c r="D51" s="19">
        <f>11.2/2</f>
        <v>5.6</v>
      </c>
      <c r="E51" s="21">
        <v>0</v>
      </c>
      <c r="F51" s="50">
        <f t="shared" si="2"/>
        <v>0</v>
      </c>
      <c r="G51" s="18"/>
      <c r="H51" s="18"/>
      <c r="I51" s="23"/>
      <c r="J51" s="23"/>
      <c r="K51" s="23"/>
    </row>
    <row r="52" spans="1:11" ht="16.5" x14ac:dyDescent="0.3">
      <c r="A52" s="49" t="s">
        <v>84</v>
      </c>
      <c r="B52" s="20" t="s">
        <v>50</v>
      </c>
      <c r="C52" s="19" t="s">
        <v>29</v>
      </c>
      <c r="D52" s="24">
        <f>6.377/2</f>
        <v>3.1884999999999999</v>
      </c>
      <c r="E52" s="21">
        <v>0</v>
      </c>
      <c r="F52" s="50">
        <f t="shared" si="2"/>
        <v>0</v>
      </c>
      <c r="G52" s="18"/>
      <c r="H52" s="18"/>
      <c r="I52" s="23"/>
      <c r="J52" s="23"/>
      <c r="K52" s="23"/>
    </row>
    <row r="53" spans="1:11" ht="16.5" x14ac:dyDescent="0.3">
      <c r="A53" s="49" t="s">
        <v>85</v>
      </c>
      <c r="B53" s="33" t="s">
        <v>52</v>
      </c>
      <c r="C53" s="19" t="s">
        <v>29</v>
      </c>
      <c r="D53" s="24">
        <f>4.396/2</f>
        <v>2.198</v>
      </c>
      <c r="E53" s="21">
        <v>0</v>
      </c>
      <c r="F53" s="50">
        <f t="shared" si="2"/>
        <v>0</v>
      </c>
      <c r="G53" s="18"/>
      <c r="H53" s="18"/>
      <c r="I53" s="23"/>
      <c r="J53" s="23"/>
      <c r="K53" s="23"/>
    </row>
    <row r="54" spans="1:11" ht="16.5" x14ac:dyDescent="0.3">
      <c r="A54" s="49" t="s">
        <v>86</v>
      </c>
      <c r="B54" s="20" t="s">
        <v>54</v>
      </c>
      <c r="C54" s="19" t="s">
        <v>29</v>
      </c>
      <c r="D54" s="25">
        <f>3.901/2</f>
        <v>1.9504999999999999</v>
      </c>
      <c r="E54" s="21">
        <v>0</v>
      </c>
      <c r="F54" s="50">
        <f t="shared" si="2"/>
        <v>0</v>
      </c>
      <c r="G54" s="18"/>
      <c r="H54" s="18"/>
      <c r="I54" s="23"/>
      <c r="J54" s="23"/>
      <c r="K54" s="23"/>
    </row>
    <row r="55" spans="1:11" ht="16.5" x14ac:dyDescent="0.3">
      <c r="A55" s="49" t="s">
        <v>87</v>
      </c>
      <c r="B55" s="20" t="s">
        <v>56</v>
      </c>
      <c r="C55" s="19" t="s">
        <v>29</v>
      </c>
      <c r="D55" s="66">
        <f>2.44/2</f>
        <v>1.22</v>
      </c>
      <c r="E55" s="21">
        <v>0</v>
      </c>
      <c r="F55" s="50">
        <v>0</v>
      </c>
      <c r="G55" s="18"/>
      <c r="H55" s="18"/>
      <c r="I55" s="23"/>
      <c r="J55" s="23"/>
      <c r="K55" s="23"/>
    </row>
    <row r="56" spans="1:11" x14ac:dyDescent="0.3">
      <c r="A56" s="49"/>
      <c r="B56" s="68" t="s">
        <v>88</v>
      </c>
      <c r="C56" s="36"/>
      <c r="D56" s="36"/>
      <c r="E56" s="37"/>
      <c r="F56" s="52"/>
      <c r="G56" s="18"/>
      <c r="H56" s="18"/>
      <c r="I56" s="23"/>
      <c r="J56" s="23"/>
      <c r="K56" s="23"/>
    </row>
    <row r="57" spans="1:11" x14ac:dyDescent="0.3">
      <c r="A57" s="47" t="s">
        <v>89</v>
      </c>
      <c r="B57" s="7" t="s">
        <v>59</v>
      </c>
      <c r="C57" s="12"/>
      <c r="D57" s="12"/>
      <c r="E57" s="12"/>
      <c r="F57" s="46"/>
      <c r="G57" s="18"/>
      <c r="H57" s="18"/>
      <c r="I57" s="23"/>
      <c r="J57" s="23"/>
      <c r="K57" s="23"/>
    </row>
    <row r="58" spans="1:11" ht="16.5" x14ac:dyDescent="0.3">
      <c r="A58" s="49" t="s">
        <v>90</v>
      </c>
      <c r="B58" s="20" t="s">
        <v>91</v>
      </c>
      <c r="C58" s="19" t="s">
        <v>29</v>
      </c>
      <c r="D58" s="24">
        <f>6.272/2</f>
        <v>3.1360000000000001</v>
      </c>
      <c r="E58" s="21">
        <v>0</v>
      </c>
      <c r="F58" s="50">
        <f t="shared" si="2"/>
        <v>0</v>
      </c>
      <c r="G58" s="18"/>
      <c r="H58" s="18"/>
      <c r="I58" s="23"/>
      <c r="J58" s="23"/>
      <c r="K58" s="23"/>
    </row>
    <row r="59" spans="1:11" ht="16.5" x14ac:dyDescent="0.3">
      <c r="A59" s="49" t="s">
        <v>92</v>
      </c>
      <c r="B59" s="20" t="s">
        <v>93</v>
      </c>
      <c r="C59" s="19" t="s">
        <v>29</v>
      </c>
      <c r="D59" s="24">
        <f>1.176/2</f>
        <v>0.58799999999999997</v>
      </c>
      <c r="E59" s="21">
        <v>0</v>
      </c>
      <c r="F59" s="50">
        <f t="shared" si="2"/>
        <v>0</v>
      </c>
      <c r="G59" s="18"/>
      <c r="H59" s="18"/>
      <c r="I59" s="23"/>
      <c r="J59" s="23"/>
      <c r="K59" s="23"/>
    </row>
    <row r="60" spans="1:11" ht="28" x14ac:dyDescent="0.3">
      <c r="A60" s="49" t="s">
        <v>94</v>
      </c>
      <c r="B60" s="20" t="s">
        <v>95</v>
      </c>
      <c r="C60" s="19" t="s">
        <v>29</v>
      </c>
      <c r="D60" s="24">
        <f>3.601/2</f>
        <v>1.8005</v>
      </c>
      <c r="E60" s="21">
        <v>0</v>
      </c>
      <c r="F60" s="50">
        <f t="shared" si="2"/>
        <v>0</v>
      </c>
      <c r="G60" s="18"/>
      <c r="H60" s="18"/>
      <c r="I60" s="23"/>
      <c r="J60" s="23"/>
      <c r="K60" s="23"/>
    </row>
    <row r="61" spans="1:11" ht="27" customHeight="1" x14ac:dyDescent="0.3">
      <c r="A61" s="49" t="s">
        <v>96</v>
      </c>
      <c r="B61" s="26" t="s">
        <v>97</v>
      </c>
      <c r="C61" s="19" t="s">
        <v>34</v>
      </c>
      <c r="D61" s="27">
        <f>0.6/2</f>
        <v>0.3</v>
      </c>
      <c r="E61" s="21">
        <v>0</v>
      </c>
      <c r="F61" s="50">
        <f t="shared" si="2"/>
        <v>0</v>
      </c>
      <c r="G61" s="18"/>
      <c r="H61" s="18"/>
      <c r="I61" s="23"/>
      <c r="J61" s="23"/>
      <c r="K61" s="23"/>
    </row>
    <row r="62" spans="1:11" ht="16.5" x14ac:dyDescent="0.3">
      <c r="A62" s="49" t="s">
        <v>98</v>
      </c>
      <c r="B62" s="26" t="s">
        <v>99</v>
      </c>
      <c r="C62" s="19" t="s">
        <v>29</v>
      </c>
      <c r="D62" s="25">
        <f>0.038/2</f>
        <v>1.9E-2</v>
      </c>
      <c r="E62" s="21">
        <v>0</v>
      </c>
      <c r="F62" s="50">
        <f t="shared" si="2"/>
        <v>0</v>
      </c>
      <c r="G62" s="18"/>
      <c r="H62" s="18"/>
      <c r="I62" s="23"/>
      <c r="J62" s="23"/>
      <c r="K62" s="23"/>
    </row>
    <row r="63" spans="1:11" x14ac:dyDescent="0.3">
      <c r="A63" s="49"/>
      <c r="B63" s="68" t="s">
        <v>100</v>
      </c>
      <c r="C63" s="36"/>
      <c r="D63" s="36"/>
      <c r="E63" s="37"/>
      <c r="F63" s="52"/>
      <c r="G63" s="18"/>
      <c r="H63" s="18"/>
      <c r="I63" s="23"/>
      <c r="J63" s="23"/>
      <c r="K63" s="23"/>
    </row>
    <row r="64" spans="1:11" x14ac:dyDescent="0.3">
      <c r="A64" s="47" t="s">
        <v>101</v>
      </c>
      <c r="B64" s="7" t="s">
        <v>102</v>
      </c>
      <c r="C64" s="12"/>
      <c r="D64" s="12"/>
      <c r="E64" s="12"/>
      <c r="F64" s="46"/>
      <c r="G64" s="18"/>
      <c r="H64" s="18"/>
      <c r="I64" s="23"/>
      <c r="J64" s="23"/>
      <c r="K64" s="23"/>
    </row>
    <row r="65" spans="1:11" ht="16.5" x14ac:dyDescent="0.3">
      <c r="A65" s="55" t="s">
        <v>103</v>
      </c>
      <c r="B65" s="20" t="s">
        <v>68</v>
      </c>
      <c r="C65" s="65" t="s">
        <v>69</v>
      </c>
      <c r="D65" s="25">
        <f>47.1/2</f>
        <v>23.55</v>
      </c>
      <c r="E65" s="21">
        <v>0</v>
      </c>
      <c r="F65" s="50">
        <f t="shared" si="2"/>
        <v>0</v>
      </c>
      <c r="G65" s="18"/>
      <c r="H65" s="18"/>
      <c r="I65" s="23"/>
      <c r="J65" s="23"/>
      <c r="K65" s="23"/>
    </row>
    <row r="66" spans="1:11" ht="16.5" x14ac:dyDescent="0.3">
      <c r="A66" s="55" t="s">
        <v>104</v>
      </c>
      <c r="B66" s="26" t="s">
        <v>71</v>
      </c>
      <c r="C66" s="65" t="s">
        <v>69</v>
      </c>
      <c r="D66" s="25">
        <f>52.1/2</f>
        <v>26.05</v>
      </c>
      <c r="E66" s="21">
        <v>0</v>
      </c>
      <c r="F66" s="50">
        <v>0</v>
      </c>
      <c r="G66" s="18"/>
      <c r="H66" s="18"/>
      <c r="I66" s="23"/>
      <c r="J66" s="23"/>
      <c r="K66" s="23"/>
    </row>
    <row r="67" spans="1:11" x14ac:dyDescent="0.3">
      <c r="A67" s="55"/>
      <c r="B67" s="68" t="s">
        <v>105</v>
      </c>
      <c r="C67" s="27"/>
      <c r="D67" s="34"/>
      <c r="E67" s="32"/>
      <c r="F67" s="54"/>
      <c r="G67" s="18"/>
      <c r="H67" s="18"/>
      <c r="I67" s="23"/>
      <c r="J67" s="23"/>
      <c r="K67" s="23"/>
    </row>
    <row r="68" spans="1:11" x14ac:dyDescent="0.3">
      <c r="A68" s="47" t="s">
        <v>106</v>
      </c>
      <c r="B68" s="7" t="s">
        <v>107</v>
      </c>
      <c r="C68" s="9"/>
      <c r="D68" s="9"/>
      <c r="E68" s="12"/>
      <c r="F68" s="46"/>
      <c r="G68" s="18"/>
      <c r="H68" s="18"/>
      <c r="I68" s="23"/>
      <c r="J68" s="23"/>
      <c r="K68" s="23"/>
    </row>
    <row r="69" spans="1:11" ht="16.5" x14ac:dyDescent="0.3">
      <c r="A69" s="55" t="s">
        <v>108</v>
      </c>
      <c r="B69" s="28" t="s">
        <v>215</v>
      </c>
      <c r="C69" s="19" t="s">
        <v>29</v>
      </c>
      <c r="D69" s="29">
        <f>1.8/2</f>
        <v>0.9</v>
      </c>
      <c r="E69" s="21">
        <v>0</v>
      </c>
      <c r="F69" s="50">
        <f t="shared" si="2"/>
        <v>0</v>
      </c>
      <c r="G69" s="18"/>
      <c r="H69" s="18"/>
      <c r="I69" s="23"/>
      <c r="J69" s="23"/>
      <c r="K69" s="23"/>
    </row>
    <row r="70" spans="1:11" ht="28" x14ac:dyDescent="0.3">
      <c r="A70" s="55" t="s">
        <v>109</v>
      </c>
      <c r="B70" s="20" t="s">
        <v>110</v>
      </c>
      <c r="C70" s="30" t="s">
        <v>111</v>
      </c>
      <c r="D70" s="31">
        <f>59/2</f>
        <v>29.5</v>
      </c>
      <c r="E70" s="21">
        <v>0</v>
      </c>
      <c r="F70" s="50">
        <f t="shared" si="2"/>
        <v>0</v>
      </c>
      <c r="G70" s="18"/>
      <c r="H70" s="18"/>
      <c r="I70" s="23"/>
      <c r="J70" s="23"/>
      <c r="K70" s="23"/>
    </row>
    <row r="71" spans="1:11" ht="16.5" x14ac:dyDescent="0.3">
      <c r="A71" s="55" t="s">
        <v>112</v>
      </c>
      <c r="B71" s="28" t="s">
        <v>113</v>
      </c>
      <c r="C71" s="30" t="s">
        <v>114</v>
      </c>
      <c r="D71" s="29">
        <f>41.04/2</f>
        <v>20.52</v>
      </c>
      <c r="E71" s="21">
        <v>0</v>
      </c>
      <c r="F71" s="50">
        <f t="shared" si="2"/>
        <v>0</v>
      </c>
      <c r="G71" s="18"/>
      <c r="H71" s="18"/>
      <c r="I71" s="23"/>
      <c r="J71" s="23"/>
      <c r="K71" s="23"/>
    </row>
    <row r="72" spans="1:11" x14ac:dyDescent="0.3">
      <c r="A72" s="55"/>
      <c r="B72" s="69" t="s">
        <v>115</v>
      </c>
      <c r="C72" s="36"/>
      <c r="D72" s="36"/>
      <c r="E72" s="37"/>
      <c r="F72" s="52"/>
      <c r="G72" s="18"/>
      <c r="H72" s="18"/>
      <c r="I72" s="23"/>
      <c r="J72" s="23"/>
      <c r="K72" s="23"/>
    </row>
    <row r="73" spans="1:11" x14ac:dyDescent="0.3">
      <c r="A73" s="47" t="s">
        <v>116</v>
      </c>
      <c r="B73" s="7" t="s">
        <v>117</v>
      </c>
      <c r="C73" s="12"/>
      <c r="D73" s="12"/>
      <c r="E73" s="12"/>
      <c r="F73" s="46"/>
      <c r="G73" s="18"/>
      <c r="H73" s="18"/>
      <c r="I73" s="23"/>
      <c r="J73" s="23"/>
      <c r="K73" s="23"/>
    </row>
    <row r="74" spans="1:11" ht="28" x14ac:dyDescent="0.3">
      <c r="A74" s="55" t="s">
        <v>118</v>
      </c>
      <c r="B74" s="26" t="s">
        <v>119</v>
      </c>
      <c r="C74" s="19" t="s">
        <v>15</v>
      </c>
      <c r="D74" s="27">
        <v>3</v>
      </c>
      <c r="E74" s="21">
        <v>0</v>
      </c>
      <c r="F74" s="50">
        <f t="shared" ref="F74" si="3">PRODUCT(D74:E74)</f>
        <v>0</v>
      </c>
      <c r="G74" s="18"/>
      <c r="H74" s="18"/>
      <c r="I74" s="23"/>
      <c r="J74" s="23"/>
      <c r="K74" s="23"/>
    </row>
    <row r="75" spans="1:11" ht="28" x14ac:dyDescent="0.3">
      <c r="A75" s="55" t="s">
        <v>120</v>
      </c>
      <c r="B75" s="26" t="s">
        <v>222</v>
      </c>
      <c r="C75" s="19" t="s">
        <v>15</v>
      </c>
      <c r="D75" s="27">
        <v>3</v>
      </c>
      <c r="E75" s="21">
        <v>0</v>
      </c>
      <c r="F75" s="50">
        <f t="shared" si="2"/>
        <v>0</v>
      </c>
      <c r="G75" s="18"/>
      <c r="H75" s="18"/>
      <c r="I75" s="23"/>
      <c r="J75" s="23"/>
      <c r="K75" s="23"/>
    </row>
    <row r="76" spans="1:11" ht="28" x14ac:dyDescent="0.3">
      <c r="A76" s="55" t="s">
        <v>122</v>
      </c>
      <c r="B76" s="26" t="s">
        <v>123</v>
      </c>
      <c r="C76" s="19" t="s">
        <v>15</v>
      </c>
      <c r="D76" s="27">
        <v>4</v>
      </c>
      <c r="E76" s="21">
        <v>0</v>
      </c>
      <c r="F76" s="50">
        <f t="shared" si="2"/>
        <v>0</v>
      </c>
      <c r="G76" s="18"/>
      <c r="H76" s="18"/>
      <c r="I76" s="23"/>
      <c r="J76" s="23"/>
      <c r="K76" s="23"/>
    </row>
    <row r="77" spans="1:11" ht="28" x14ac:dyDescent="0.3">
      <c r="A77" s="55" t="s">
        <v>124</v>
      </c>
      <c r="B77" s="26" t="s">
        <v>125</v>
      </c>
      <c r="C77" s="19" t="s">
        <v>15</v>
      </c>
      <c r="D77" s="27">
        <v>6</v>
      </c>
      <c r="E77" s="21">
        <v>0</v>
      </c>
      <c r="F77" s="50">
        <f t="shared" si="2"/>
        <v>0</v>
      </c>
      <c r="G77" s="18"/>
      <c r="H77" s="18"/>
      <c r="I77" s="23"/>
      <c r="J77" s="23"/>
      <c r="K77" s="23"/>
    </row>
    <row r="78" spans="1:11" ht="28" x14ac:dyDescent="0.3">
      <c r="A78" s="55" t="s">
        <v>126</v>
      </c>
      <c r="B78" s="26" t="s">
        <v>127</v>
      </c>
      <c r="C78" s="19" t="s">
        <v>15</v>
      </c>
      <c r="D78" s="27">
        <v>5</v>
      </c>
      <c r="E78" s="21">
        <v>0</v>
      </c>
      <c r="F78" s="50">
        <f t="shared" si="2"/>
        <v>0</v>
      </c>
      <c r="G78" s="18"/>
      <c r="H78" s="18"/>
      <c r="I78" s="23"/>
      <c r="J78" s="23"/>
      <c r="K78" s="23"/>
    </row>
    <row r="79" spans="1:11" x14ac:dyDescent="0.3">
      <c r="A79" s="55"/>
      <c r="B79" s="70" t="s">
        <v>128</v>
      </c>
      <c r="C79" s="36"/>
      <c r="D79" s="36"/>
      <c r="E79" s="37"/>
      <c r="F79" s="52"/>
      <c r="G79" s="18"/>
      <c r="H79" s="18"/>
      <c r="I79" s="23"/>
      <c r="J79" s="23"/>
      <c r="K79" s="23"/>
    </row>
    <row r="80" spans="1:11" x14ac:dyDescent="0.3">
      <c r="A80" s="45" t="s">
        <v>139</v>
      </c>
      <c r="B80" s="11" t="s">
        <v>140</v>
      </c>
      <c r="C80" s="12"/>
      <c r="D80" s="12"/>
      <c r="E80" s="12"/>
      <c r="F80" s="46"/>
      <c r="G80" s="18"/>
      <c r="H80" s="18"/>
      <c r="I80" s="23"/>
      <c r="J80" s="23"/>
      <c r="K80" s="23"/>
    </row>
    <row r="81" spans="1:11" ht="28" x14ac:dyDescent="0.3">
      <c r="A81" s="55" t="s">
        <v>141</v>
      </c>
      <c r="B81" s="26" t="s">
        <v>142</v>
      </c>
      <c r="C81" s="19" t="s">
        <v>15</v>
      </c>
      <c r="D81" s="27">
        <v>1</v>
      </c>
      <c r="E81" s="21">
        <v>0</v>
      </c>
      <c r="F81" s="50">
        <f t="shared" ref="F81" si="4">PRODUCT(D81:E81)</f>
        <v>0</v>
      </c>
      <c r="G81" s="18"/>
      <c r="H81" s="18"/>
      <c r="I81" s="23"/>
      <c r="J81" s="23"/>
      <c r="K81" s="23"/>
    </row>
    <row r="82" spans="1:11" x14ac:dyDescent="0.3">
      <c r="A82" s="55"/>
      <c r="B82" s="68" t="s">
        <v>143</v>
      </c>
      <c r="C82" s="36"/>
      <c r="D82" s="36"/>
      <c r="E82" s="37"/>
      <c r="F82" s="52"/>
      <c r="G82" s="18"/>
      <c r="H82" s="18"/>
      <c r="I82" s="23"/>
      <c r="J82" s="23"/>
      <c r="K82" s="23"/>
    </row>
    <row r="83" spans="1:11" s="15" customFormat="1" x14ac:dyDescent="0.25">
      <c r="A83" s="58" t="s">
        <v>144</v>
      </c>
      <c r="B83" s="8"/>
      <c r="C83" s="16"/>
      <c r="D83" s="17"/>
      <c r="E83" s="17"/>
      <c r="F83" s="59">
        <f>SUM(F19:F23,F27:F33,F36:F38,F41,F45,F49:F54,F58:F62,F65,F69:F71,F75:F78,F81)</f>
        <v>0</v>
      </c>
    </row>
    <row r="84" spans="1:11" s="15" customFormat="1" ht="14.5" thickBot="1" x14ac:dyDescent="0.3">
      <c r="A84" s="60" t="s">
        <v>145</v>
      </c>
      <c r="B84" s="61"/>
      <c r="C84" s="62"/>
      <c r="D84" s="63"/>
      <c r="E84" s="63"/>
      <c r="F84" s="64">
        <f>SUM(PRODUCT($D$6,F83),F11:F14)</f>
        <v>0</v>
      </c>
    </row>
    <row r="85" spans="1:11" x14ac:dyDescent="0.3">
      <c r="A85" s="35"/>
      <c r="B85" s="18"/>
      <c r="C85" s="18"/>
      <c r="D85" s="18"/>
      <c r="E85" s="18"/>
      <c r="F85" s="18"/>
      <c r="G85" s="18"/>
      <c r="H85" s="18"/>
      <c r="I85" s="18"/>
      <c r="J85" s="18"/>
      <c r="K85" s="18"/>
    </row>
    <row r="86" spans="1:11" x14ac:dyDescent="0.3">
      <c r="A86" s="35"/>
      <c r="B86" s="18"/>
      <c r="C86" s="18"/>
      <c r="D86" s="18"/>
      <c r="E86" s="18"/>
      <c r="F86" s="18"/>
      <c r="G86" s="18"/>
      <c r="H86" s="18"/>
      <c r="I86" s="18"/>
      <c r="J86" s="18"/>
      <c r="K86" s="18"/>
    </row>
    <row r="87" spans="1:11" x14ac:dyDescent="0.3">
      <c r="A87" s="35"/>
      <c r="B87" s="18"/>
      <c r="C87" s="18"/>
      <c r="D87" s="18"/>
      <c r="E87" s="18"/>
      <c r="F87" s="18"/>
      <c r="G87" s="18"/>
      <c r="H87" s="18"/>
      <c r="I87" s="18"/>
      <c r="J87" s="18"/>
      <c r="K87" s="18"/>
    </row>
    <row r="88" spans="1:11" x14ac:dyDescent="0.3">
      <c r="A88" s="35"/>
      <c r="B88" s="18"/>
      <c r="C88" s="18"/>
      <c r="D88" s="18"/>
      <c r="E88" s="18"/>
      <c r="F88" s="18"/>
      <c r="G88" s="18"/>
      <c r="H88" s="18"/>
      <c r="I88" s="18"/>
      <c r="J88" s="18"/>
      <c r="K88" s="18"/>
    </row>
    <row r="89" spans="1:11" x14ac:dyDescent="0.3">
      <c r="A89" s="35"/>
      <c r="B89" s="18"/>
      <c r="C89" s="18"/>
      <c r="D89" s="18"/>
      <c r="E89" s="18"/>
      <c r="F89" s="18"/>
      <c r="G89" s="18"/>
      <c r="H89" s="18"/>
      <c r="I89" s="18"/>
      <c r="J89" s="18"/>
      <c r="K89" s="18"/>
    </row>
  </sheetData>
  <mergeCells count="1">
    <mergeCell ref="A4:F4"/>
  </mergeCells>
  <pageMargins left="0.7" right="0.7" top="0.75" bottom="0.75" header="0.3" footer="0.3"/>
  <pageSetup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103E-BAAA-466F-89DE-CBE55AF1B383}">
  <dimension ref="A2:H63"/>
  <sheetViews>
    <sheetView tabSelected="1" view="pageBreakPreview" topLeftCell="A20" zoomScaleNormal="90" zoomScaleSheetLayoutView="100" workbookViewId="0">
      <selection activeCell="C25" sqref="C25"/>
    </sheetView>
  </sheetViews>
  <sheetFormatPr defaultColWidth="8.7265625" defaultRowHeight="12.5" x14ac:dyDescent="0.25"/>
  <cols>
    <col min="1" max="1" width="5.54296875" style="74" customWidth="1"/>
    <col min="2" max="2" width="55.453125" style="73" customWidth="1"/>
    <col min="3" max="3" width="75.36328125" style="73" customWidth="1"/>
    <col min="4" max="4" width="10.26953125" style="73" bestFit="1" customWidth="1"/>
    <col min="5" max="5" width="14.81640625" style="73" bestFit="1" customWidth="1"/>
    <col min="6" max="6" width="36.7265625" style="73" customWidth="1"/>
    <col min="7" max="8" width="9.26953125" style="73" bestFit="1" customWidth="1"/>
    <col min="9" max="16384" width="8.7265625" style="73"/>
  </cols>
  <sheetData>
    <row r="2" spans="1:7" ht="13" x14ac:dyDescent="0.25">
      <c r="A2" s="71" t="s">
        <v>146</v>
      </c>
      <c r="B2" s="72"/>
      <c r="C2" s="72"/>
      <c r="D2" s="72"/>
      <c r="E2" s="72"/>
    </row>
    <row r="3" spans="1:7" x14ac:dyDescent="0.25">
      <c r="B3" s="75"/>
      <c r="C3" s="75"/>
      <c r="D3" s="75"/>
      <c r="E3" s="75"/>
    </row>
    <row r="4" spans="1:7" ht="13" x14ac:dyDescent="0.25">
      <c r="A4" s="76" t="s">
        <v>2</v>
      </c>
      <c r="B4" s="77"/>
      <c r="C4" s="78">
        <v>2</v>
      </c>
      <c r="D4" s="78"/>
      <c r="E4" s="78"/>
    </row>
    <row r="5" spans="1:7" x14ac:dyDescent="0.25">
      <c r="B5" s="75"/>
      <c r="C5" s="75"/>
      <c r="D5" s="75"/>
      <c r="E5" s="75"/>
    </row>
    <row r="6" spans="1:7" ht="13" x14ac:dyDescent="0.25">
      <c r="A6" s="79" t="s">
        <v>3</v>
      </c>
      <c r="B6" s="80" t="s">
        <v>4</v>
      </c>
      <c r="C6" s="77" t="s">
        <v>147</v>
      </c>
      <c r="D6" s="78" t="s">
        <v>5</v>
      </c>
      <c r="E6" s="78" t="s">
        <v>7</v>
      </c>
    </row>
    <row r="7" spans="1:7" ht="13" x14ac:dyDescent="0.25">
      <c r="A7" s="81" t="s">
        <v>9</v>
      </c>
      <c r="B7" s="82" t="s">
        <v>148</v>
      </c>
      <c r="C7" s="83"/>
      <c r="D7" s="83"/>
      <c r="E7" s="84"/>
    </row>
    <row r="8" spans="1:7" s="85" customFormat="1" ht="13" x14ac:dyDescent="0.3">
      <c r="A8" s="79" t="s">
        <v>11</v>
      </c>
      <c r="B8" s="77" t="s">
        <v>12</v>
      </c>
      <c r="C8" s="78"/>
      <c r="D8" s="78"/>
      <c r="E8" s="78"/>
    </row>
    <row r="9" spans="1:7" ht="88.5" customHeight="1" x14ac:dyDescent="0.25">
      <c r="A9" s="86" t="s">
        <v>13</v>
      </c>
      <c r="B9" s="87" t="s">
        <v>14</v>
      </c>
      <c r="C9" s="88" t="s">
        <v>149</v>
      </c>
      <c r="D9" s="89" t="s">
        <v>15</v>
      </c>
      <c r="E9" s="90"/>
    </row>
    <row r="10" spans="1:7" ht="60" customHeight="1" x14ac:dyDescent="0.25">
      <c r="A10" s="91" t="s">
        <v>16</v>
      </c>
      <c r="B10" s="92" t="s">
        <v>17</v>
      </c>
      <c r="C10" s="93" t="s">
        <v>150</v>
      </c>
      <c r="D10" s="89" t="s">
        <v>15</v>
      </c>
      <c r="E10" s="90"/>
      <c r="G10" s="94"/>
    </row>
    <row r="11" spans="1:7" ht="16.5" customHeight="1" x14ac:dyDescent="0.25">
      <c r="A11" s="79" t="s">
        <v>19</v>
      </c>
      <c r="B11" s="77" t="s">
        <v>151</v>
      </c>
      <c r="C11" s="78"/>
      <c r="D11" s="78"/>
      <c r="E11" s="78"/>
      <c r="G11" s="94"/>
    </row>
    <row r="12" spans="1:7" ht="32.5" customHeight="1" x14ac:dyDescent="0.25">
      <c r="A12" s="95" t="s">
        <v>21</v>
      </c>
      <c r="B12" s="96" t="s">
        <v>152</v>
      </c>
      <c r="C12" s="97" t="s">
        <v>153</v>
      </c>
      <c r="D12" s="89" t="s">
        <v>15</v>
      </c>
      <c r="E12" s="90"/>
    </row>
    <row r="13" spans="1:7" ht="13" x14ac:dyDescent="0.25">
      <c r="A13" s="98" t="s">
        <v>23</v>
      </c>
      <c r="B13" s="99" t="s">
        <v>24</v>
      </c>
      <c r="C13" s="100"/>
      <c r="D13" s="101"/>
      <c r="E13" s="102"/>
    </row>
    <row r="14" spans="1:7" ht="13" x14ac:dyDescent="0.25">
      <c r="A14" s="103" t="s">
        <v>25</v>
      </c>
      <c r="B14" s="104" t="s">
        <v>26</v>
      </c>
      <c r="C14" s="77"/>
      <c r="D14" s="78"/>
      <c r="E14" s="105"/>
    </row>
    <row r="15" spans="1:7" ht="85.5" customHeight="1" x14ac:dyDescent="0.25">
      <c r="A15" s="106" t="s">
        <v>27</v>
      </c>
      <c r="B15" s="107" t="s">
        <v>154</v>
      </c>
      <c r="C15" s="108" t="s">
        <v>155</v>
      </c>
      <c r="D15" s="89" t="s">
        <v>204</v>
      </c>
      <c r="E15" s="90"/>
    </row>
    <row r="16" spans="1:7" ht="44.5" customHeight="1" x14ac:dyDescent="0.25">
      <c r="A16" s="106" t="s">
        <v>30</v>
      </c>
      <c r="B16" s="107" t="s">
        <v>31</v>
      </c>
      <c r="C16" s="108" t="s">
        <v>156</v>
      </c>
      <c r="D16" s="89" t="s">
        <v>204</v>
      </c>
      <c r="E16" s="90"/>
    </row>
    <row r="17" spans="1:8" ht="66" customHeight="1" x14ac:dyDescent="0.25">
      <c r="A17" s="106" t="s">
        <v>32</v>
      </c>
      <c r="B17" s="107" t="s">
        <v>157</v>
      </c>
      <c r="C17" s="108" t="s">
        <v>199</v>
      </c>
      <c r="D17" s="89" t="s">
        <v>34</v>
      </c>
      <c r="E17" s="90"/>
    </row>
    <row r="18" spans="1:8" ht="60.5" customHeight="1" x14ac:dyDescent="0.25">
      <c r="A18" s="106" t="s">
        <v>35</v>
      </c>
      <c r="B18" s="107" t="s">
        <v>158</v>
      </c>
      <c r="C18" s="108" t="s">
        <v>159</v>
      </c>
      <c r="D18" s="89" t="s">
        <v>15</v>
      </c>
      <c r="E18" s="90"/>
    </row>
    <row r="19" spans="1:8" ht="87.5" x14ac:dyDescent="0.25">
      <c r="A19" s="106" t="s">
        <v>36</v>
      </c>
      <c r="B19" s="107" t="s">
        <v>160</v>
      </c>
      <c r="C19" s="108" t="s">
        <v>161</v>
      </c>
      <c r="D19" s="89" t="s">
        <v>15</v>
      </c>
      <c r="E19" s="90"/>
    </row>
    <row r="20" spans="1:8" s="85" customFormat="1" ht="13" x14ac:dyDescent="0.3">
      <c r="A20" s="109" t="s">
        <v>162</v>
      </c>
      <c r="B20" s="77"/>
      <c r="C20" s="77"/>
      <c r="D20" s="78"/>
      <c r="E20" s="105"/>
      <c r="H20" s="73"/>
    </row>
    <row r="21" spans="1:8" s="85" customFormat="1" ht="15" x14ac:dyDescent="0.3">
      <c r="A21" s="98" t="s">
        <v>39</v>
      </c>
      <c r="B21" s="99" t="s">
        <v>205</v>
      </c>
      <c r="C21" s="83"/>
      <c r="D21" s="83"/>
      <c r="E21" s="84"/>
      <c r="H21" s="73"/>
    </row>
    <row r="22" spans="1:8" s="85" customFormat="1" ht="13" x14ac:dyDescent="0.3">
      <c r="A22" s="103" t="s">
        <v>41</v>
      </c>
      <c r="B22" s="104" t="s">
        <v>42</v>
      </c>
      <c r="C22" s="78"/>
      <c r="D22" s="78"/>
      <c r="E22" s="78"/>
      <c r="H22" s="73"/>
    </row>
    <row r="23" spans="1:8" ht="75" customHeight="1" x14ac:dyDescent="0.25">
      <c r="A23" s="106" t="s">
        <v>43</v>
      </c>
      <c r="B23" s="107" t="s">
        <v>163</v>
      </c>
      <c r="C23" s="108" t="s">
        <v>164</v>
      </c>
      <c r="D23" s="89" t="s">
        <v>204</v>
      </c>
      <c r="E23" s="90"/>
    </row>
    <row r="24" spans="1:8" ht="100.5" customHeight="1" x14ac:dyDescent="0.25">
      <c r="A24" s="106" t="s">
        <v>45</v>
      </c>
      <c r="B24" s="107" t="s">
        <v>165</v>
      </c>
      <c r="C24" s="110" t="s">
        <v>206</v>
      </c>
      <c r="D24" s="89" t="s">
        <v>204</v>
      </c>
      <c r="E24" s="90"/>
    </row>
    <row r="25" spans="1:8" ht="104" customHeight="1" x14ac:dyDescent="0.25">
      <c r="A25" s="106" t="s">
        <v>47</v>
      </c>
      <c r="B25" s="107" t="s">
        <v>48</v>
      </c>
      <c r="C25" s="111" t="s">
        <v>207</v>
      </c>
      <c r="D25" s="89" t="s">
        <v>204</v>
      </c>
      <c r="E25" s="90"/>
    </row>
    <row r="26" spans="1:8" ht="125" customHeight="1" x14ac:dyDescent="0.25">
      <c r="A26" s="106"/>
      <c r="B26" s="107" t="s">
        <v>208</v>
      </c>
      <c r="C26" s="110" t="s">
        <v>209</v>
      </c>
      <c r="D26" s="89" t="s">
        <v>204</v>
      </c>
      <c r="E26" s="90"/>
    </row>
    <row r="27" spans="1:8" ht="123" customHeight="1" x14ac:dyDescent="0.25">
      <c r="A27" s="106" t="s">
        <v>49</v>
      </c>
      <c r="B27" s="107" t="s">
        <v>193</v>
      </c>
      <c r="C27" s="110" t="s">
        <v>210</v>
      </c>
      <c r="D27" s="89" t="s">
        <v>204</v>
      </c>
      <c r="E27" s="90"/>
    </row>
    <row r="28" spans="1:8" s="85" customFormat="1" ht="13" x14ac:dyDescent="0.3">
      <c r="A28" s="79" t="s">
        <v>58</v>
      </c>
      <c r="B28" s="77" t="s">
        <v>59</v>
      </c>
      <c r="C28" s="77"/>
      <c r="D28" s="78"/>
      <c r="E28" s="78"/>
      <c r="H28" s="73"/>
    </row>
    <row r="29" spans="1:8" ht="127" customHeight="1" x14ac:dyDescent="0.25">
      <c r="A29" s="112" t="s">
        <v>60</v>
      </c>
      <c r="B29" s="107" t="s">
        <v>166</v>
      </c>
      <c r="C29" s="110" t="s">
        <v>210</v>
      </c>
      <c r="D29" s="89" t="s">
        <v>204</v>
      </c>
      <c r="E29" s="90"/>
    </row>
    <row r="30" spans="1:8" ht="131.5" customHeight="1" x14ac:dyDescent="0.25">
      <c r="A30" s="112" t="s">
        <v>62</v>
      </c>
      <c r="B30" s="107" t="s">
        <v>167</v>
      </c>
      <c r="C30" s="110" t="s">
        <v>210</v>
      </c>
      <c r="D30" s="89" t="s">
        <v>204</v>
      </c>
      <c r="E30" s="90"/>
    </row>
    <row r="31" spans="1:8" ht="137" customHeight="1" x14ac:dyDescent="0.25">
      <c r="A31" s="112" t="s">
        <v>62</v>
      </c>
      <c r="B31" s="107" t="s">
        <v>196</v>
      </c>
      <c r="C31" s="110" t="s">
        <v>211</v>
      </c>
      <c r="D31" s="89" t="s">
        <v>204</v>
      </c>
      <c r="E31" s="90"/>
    </row>
    <row r="32" spans="1:8" s="85" customFormat="1" ht="13" x14ac:dyDescent="0.3">
      <c r="A32" s="79" t="s">
        <v>101</v>
      </c>
      <c r="B32" s="77" t="s">
        <v>194</v>
      </c>
      <c r="C32" s="77"/>
      <c r="D32" s="78"/>
      <c r="E32" s="78"/>
      <c r="H32" s="73"/>
    </row>
    <row r="33" spans="1:8" ht="87.5" x14ac:dyDescent="0.25">
      <c r="A33" s="112" t="s">
        <v>67</v>
      </c>
      <c r="B33" s="107" t="s">
        <v>168</v>
      </c>
      <c r="C33" s="108" t="s">
        <v>197</v>
      </c>
      <c r="D33" s="89" t="s">
        <v>204</v>
      </c>
      <c r="E33" s="90"/>
    </row>
    <row r="34" spans="1:8" s="85" customFormat="1" ht="13" x14ac:dyDescent="0.3">
      <c r="A34" s="79" t="s">
        <v>106</v>
      </c>
      <c r="B34" s="77" t="s">
        <v>169</v>
      </c>
      <c r="C34" s="78"/>
      <c r="D34" s="78"/>
      <c r="E34" s="78"/>
      <c r="H34" s="73"/>
    </row>
    <row r="35" spans="1:8" s="85" customFormat="1" ht="92.5" customHeight="1" x14ac:dyDescent="0.3">
      <c r="A35" s="112" t="s">
        <v>75</v>
      </c>
      <c r="B35" s="107" t="s">
        <v>198</v>
      </c>
      <c r="C35" s="108" t="s">
        <v>170</v>
      </c>
      <c r="D35" s="89" t="s">
        <v>15</v>
      </c>
      <c r="E35" s="90"/>
      <c r="H35" s="73"/>
    </row>
    <row r="36" spans="1:8" s="85" customFormat="1" ht="15" x14ac:dyDescent="0.3">
      <c r="A36" s="98" t="s">
        <v>78</v>
      </c>
      <c r="B36" s="99" t="s">
        <v>212</v>
      </c>
      <c r="C36" s="101"/>
      <c r="D36" s="101"/>
      <c r="E36" s="113"/>
      <c r="H36" s="73"/>
    </row>
    <row r="37" spans="1:8" s="85" customFormat="1" ht="13" x14ac:dyDescent="0.3">
      <c r="A37" s="103" t="s">
        <v>80</v>
      </c>
      <c r="B37" s="104" t="s">
        <v>42</v>
      </c>
      <c r="C37" s="78"/>
      <c r="D37" s="78"/>
      <c r="E37" s="78"/>
      <c r="H37" s="73"/>
    </row>
    <row r="38" spans="1:8" ht="55" customHeight="1" x14ac:dyDescent="0.25">
      <c r="A38" s="106" t="s">
        <v>81</v>
      </c>
      <c r="B38" s="107" t="s">
        <v>44</v>
      </c>
      <c r="C38" s="116" t="s">
        <v>171</v>
      </c>
      <c r="D38" s="89" t="s">
        <v>204</v>
      </c>
      <c r="E38" s="90"/>
    </row>
    <row r="39" spans="1:8" ht="104.5" customHeight="1" x14ac:dyDescent="0.25">
      <c r="A39" s="106" t="s">
        <v>82</v>
      </c>
      <c r="B39" s="107" t="s">
        <v>172</v>
      </c>
      <c r="C39" s="108" t="s">
        <v>173</v>
      </c>
      <c r="D39" s="89" t="s">
        <v>204</v>
      </c>
      <c r="E39" s="90"/>
    </row>
    <row r="40" spans="1:8" ht="87.5" x14ac:dyDescent="0.25">
      <c r="A40" s="106" t="s">
        <v>83</v>
      </c>
      <c r="B40" s="107" t="s">
        <v>174</v>
      </c>
      <c r="C40" s="108" t="s">
        <v>175</v>
      </c>
      <c r="D40" s="89" t="s">
        <v>204</v>
      </c>
      <c r="E40" s="90"/>
    </row>
    <row r="41" spans="1:8" ht="104" customHeight="1" x14ac:dyDescent="0.25">
      <c r="A41" s="106" t="s">
        <v>84</v>
      </c>
      <c r="B41" s="107" t="s">
        <v>176</v>
      </c>
      <c r="C41" s="108" t="s">
        <v>177</v>
      </c>
      <c r="D41" s="89" t="s">
        <v>204</v>
      </c>
      <c r="E41" s="90"/>
    </row>
    <row r="42" spans="1:8" ht="45.5" customHeight="1" x14ac:dyDescent="0.25">
      <c r="A42" s="106" t="s">
        <v>85</v>
      </c>
      <c r="B42" s="107" t="s">
        <v>50</v>
      </c>
      <c r="C42" s="108" t="s">
        <v>213</v>
      </c>
      <c r="D42" s="89" t="s">
        <v>204</v>
      </c>
      <c r="E42" s="90"/>
    </row>
    <row r="43" spans="1:8" ht="100" x14ac:dyDescent="0.25">
      <c r="A43" s="106" t="s">
        <v>86</v>
      </c>
      <c r="B43" s="107" t="s">
        <v>178</v>
      </c>
      <c r="C43" s="108" t="s">
        <v>179</v>
      </c>
      <c r="D43" s="89" t="s">
        <v>204</v>
      </c>
      <c r="E43" s="90"/>
    </row>
    <row r="44" spans="1:8" s="85" customFormat="1" ht="13" x14ac:dyDescent="0.3">
      <c r="A44" s="79" t="s">
        <v>89</v>
      </c>
      <c r="B44" s="77" t="s">
        <v>59</v>
      </c>
      <c r="C44" s="78"/>
      <c r="D44" s="78"/>
      <c r="E44" s="78"/>
      <c r="H44" s="73"/>
    </row>
    <row r="45" spans="1:8" ht="111.5" customHeight="1" x14ac:dyDescent="0.25">
      <c r="A45" s="112" t="s">
        <v>90</v>
      </c>
      <c r="B45" s="107" t="s">
        <v>166</v>
      </c>
      <c r="C45" s="108" t="s">
        <v>180</v>
      </c>
      <c r="D45" s="89" t="s">
        <v>204</v>
      </c>
      <c r="E45" s="90"/>
    </row>
    <row r="46" spans="1:8" ht="104.5" customHeight="1" x14ac:dyDescent="0.25">
      <c r="A46" s="112" t="s">
        <v>92</v>
      </c>
      <c r="B46" s="107" t="s">
        <v>167</v>
      </c>
      <c r="C46" s="108" t="s">
        <v>179</v>
      </c>
      <c r="D46" s="89" t="s">
        <v>204</v>
      </c>
      <c r="E46" s="90"/>
    </row>
    <row r="47" spans="1:8" ht="135" customHeight="1" x14ac:dyDescent="0.25">
      <c r="A47" s="112" t="s">
        <v>94</v>
      </c>
      <c r="B47" s="107" t="s">
        <v>181</v>
      </c>
      <c r="C47" s="108" t="s">
        <v>182</v>
      </c>
      <c r="D47" s="89" t="s">
        <v>204</v>
      </c>
      <c r="E47" s="90"/>
    </row>
    <row r="48" spans="1:8" s="85" customFormat="1" ht="13" x14ac:dyDescent="0.3">
      <c r="A48" s="79" t="s">
        <v>101</v>
      </c>
      <c r="B48" s="77" t="s">
        <v>66</v>
      </c>
      <c r="C48" s="78"/>
      <c r="D48" s="78"/>
      <c r="E48" s="78"/>
      <c r="H48" s="73"/>
    </row>
    <row r="49" spans="1:8" ht="92" customHeight="1" x14ac:dyDescent="0.25">
      <c r="A49" s="112" t="s">
        <v>103</v>
      </c>
      <c r="B49" s="107" t="s">
        <v>183</v>
      </c>
      <c r="C49" s="108" t="s">
        <v>184</v>
      </c>
      <c r="D49" s="89" t="s">
        <v>204</v>
      </c>
      <c r="E49" s="90"/>
    </row>
    <row r="50" spans="1:8" s="85" customFormat="1" ht="13" x14ac:dyDescent="0.3">
      <c r="A50" s="79" t="s">
        <v>106</v>
      </c>
      <c r="B50" s="104" t="s">
        <v>107</v>
      </c>
      <c r="C50" s="78"/>
      <c r="D50" s="78"/>
      <c r="E50" s="78"/>
      <c r="H50" s="73"/>
    </row>
    <row r="51" spans="1:8" s="85" customFormat="1" ht="105.5" customHeight="1" x14ac:dyDescent="0.3">
      <c r="A51" s="112" t="s">
        <v>108</v>
      </c>
      <c r="B51" s="107" t="s">
        <v>185</v>
      </c>
      <c r="C51" s="108" t="s">
        <v>180</v>
      </c>
      <c r="D51" s="89" t="s">
        <v>204</v>
      </c>
      <c r="E51" s="90"/>
      <c r="H51" s="73"/>
    </row>
    <row r="52" spans="1:8" s="85" customFormat="1" ht="50" x14ac:dyDescent="0.3">
      <c r="A52" s="112" t="s">
        <v>109</v>
      </c>
      <c r="B52" s="107" t="s">
        <v>186</v>
      </c>
      <c r="C52" s="108" t="s">
        <v>187</v>
      </c>
      <c r="D52" s="89" t="s">
        <v>15</v>
      </c>
      <c r="E52" s="90"/>
      <c r="H52" s="73"/>
    </row>
    <row r="53" spans="1:8" s="85" customFormat="1" ht="25" x14ac:dyDescent="0.3">
      <c r="A53" s="112" t="s">
        <v>112</v>
      </c>
      <c r="B53" s="107" t="s">
        <v>113</v>
      </c>
      <c r="C53" s="108" t="s">
        <v>188</v>
      </c>
      <c r="D53" s="89" t="s">
        <v>15</v>
      </c>
      <c r="E53" s="90"/>
      <c r="H53" s="73"/>
    </row>
    <row r="54" spans="1:8" s="85" customFormat="1" ht="13" x14ac:dyDescent="0.3">
      <c r="A54" s="79" t="s">
        <v>116</v>
      </c>
      <c r="B54" s="104" t="s">
        <v>189</v>
      </c>
      <c r="C54" s="78"/>
      <c r="D54" s="78"/>
      <c r="E54" s="78"/>
      <c r="H54" s="73"/>
    </row>
    <row r="55" spans="1:8" s="85" customFormat="1" ht="117" customHeight="1" x14ac:dyDescent="0.3">
      <c r="A55" s="112" t="s">
        <v>118</v>
      </c>
      <c r="B55" s="107" t="s">
        <v>190</v>
      </c>
      <c r="C55" s="108" t="s">
        <v>203</v>
      </c>
      <c r="D55" s="89" t="s">
        <v>15</v>
      </c>
      <c r="E55" s="90"/>
      <c r="H55" s="73"/>
    </row>
    <row r="56" spans="1:8" s="85" customFormat="1" ht="89" customHeight="1" x14ac:dyDescent="0.3">
      <c r="A56" s="112" t="s">
        <v>120</v>
      </c>
      <c r="B56" s="107" t="s">
        <v>191</v>
      </c>
      <c r="C56" s="108" t="s">
        <v>202</v>
      </c>
      <c r="D56" s="89" t="s">
        <v>15</v>
      </c>
      <c r="E56" s="90"/>
      <c r="F56" s="114"/>
      <c r="G56" s="114"/>
      <c r="H56" s="73"/>
    </row>
    <row r="57" spans="1:8" s="85" customFormat="1" ht="13" x14ac:dyDescent="0.3">
      <c r="A57" s="79" t="s">
        <v>129</v>
      </c>
      <c r="B57" s="104" t="s">
        <v>130</v>
      </c>
      <c r="C57" s="78"/>
      <c r="D57" s="78"/>
      <c r="E57" s="78"/>
      <c r="H57" s="73"/>
    </row>
    <row r="58" spans="1:8" s="85" customFormat="1" ht="182.5" customHeight="1" x14ac:dyDescent="0.3">
      <c r="A58" s="112" t="s">
        <v>131</v>
      </c>
      <c r="B58" s="107" t="s">
        <v>192</v>
      </c>
      <c r="C58" s="108" t="s">
        <v>220</v>
      </c>
      <c r="D58" s="89" t="s">
        <v>15</v>
      </c>
      <c r="E58" s="90"/>
      <c r="H58" s="73"/>
    </row>
    <row r="59" spans="1:8" s="85" customFormat="1" ht="13" x14ac:dyDescent="0.3">
      <c r="A59" s="98" t="s">
        <v>139</v>
      </c>
      <c r="B59" s="99" t="s">
        <v>140</v>
      </c>
      <c r="C59" s="101"/>
      <c r="D59" s="101"/>
      <c r="E59" s="113"/>
      <c r="H59" s="73"/>
    </row>
    <row r="60" spans="1:8" s="85" customFormat="1" ht="70.5" customHeight="1" x14ac:dyDescent="0.3">
      <c r="A60" s="112" t="s">
        <v>141</v>
      </c>
      <c r="B60" s="107" t="s">
        <v>219</v>
      </c>
      <c r="C60" s="115" t="s">
        <v>216</v>
      </c>
      <c r="D60" s="89" t="s">
        <v>15</v>
      </c>
      <c r="E60" s="90"/>
      <c r="H60" s="73"/>
    </row>
    <row r="62" spans="1:8" ht="13.5" customHeight="1" x14ac:dyDescent="0.25"/>
    <row r="63" spans="1:8" hidden="1" x14ac:dyDescent="0.25"/>
  </sheetData>
  <phoneticPr fontId="9" type="noConversion"/>
  <pageMargins left="0.7" right="0.7" top="0.75" bottom="0.75" header="0.3" footer="0.3"/>
  <pageSetup scale="42" orientation="portrait" r:id="rId1"/>
  <rowBreaks count="1" manualBreakCount="1">
    <brk id="32" max="4" man="1"/>
  </rowBreaks>
  <ignoredErrors>
    <ignoredError sqref="B13:B14 B20 B28 B34 B48 B50 B54 B57 B22 B3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64B0-0360-4250-9EDE-3D2B89DF96A8}">
  <dimension ref="A2:H61"/>
  <sheetViews>
    <sheetView view="pageBreakPreview" zoomScaleNormal="90" zoomScaleSheetLayoutView="100" workbookViewId="0">
      <selection activeCell="C67" sqref="C67"/>
    </sheetView>
  </sheetViews>
  <sheetFormatPr defaultColWidth="8.7265625" defaultRowHeight="12.5" x14ac:dyDescent="0.25"/>
  <cols>
    <col min="1" max="1" width="5.54296875" style="74" customWidth="1"/>
    <col min="2" max="2" width="58.08984375" style="73" customWidth="1"/>
    <col min="3" max="3" width="75.36328125" style="73" customWidth="1"/>
    <col min="4" max="4" width="10.26953125" style="73" bestFit="1" customWidth="1"/>
    <col min="5" max="5" width="14.81640625" style="73" bestFit="1" customWidth="1"/>
    <col min="6" max="6" width="36.7265625" style="73" customWidth="1"/>
    <col min="7" max="8" width="9.26953125" style="73" bestFit="1" customWidth="1"/>
    <col min="9" max="16384" width="8.7265625" style="73"/>
  </cols>
  <sheetData>
    <row r="2" spans="1:7" ht="13" x14ac:dyDescent="0.25">
      <c r="A2" s="71" t="s">
        <v>146</v>
      </c>
      <c r="B2" s="72"/>
      <c r="C2" s="72"/>
      <c r="D2" s="72"/>
      <c r="E2" s="72"/>
    </row>
    <row r="3" spans="1:7" x14ac:dyDescent="0.25">
      <c r="B3" s="75"/>
      <c r="C3" s="75"/>
      <c r="D3" s="75"/>
      <c r="E3" s="75"/>
    </row>
    <row r="4" spans="1:7" ht="13" x14ac:dyDescent="0.25">
      <c r="A4" s="76" t="s">
        <v>2</v>
      </c>
      <c r="B4" s="77"/>
      <c r="C4" s="78">
        <v>2</v>
      </c>
      <c r="D4" s="78"/>
      <c r="E4" s="78"/>
    </row>
    <row r="5" spans="1:7" x14ac:dyDescent="0.25">
      <c r="B5" s="75"/>
      <c r="C5" s="75"/>
      <c r="D5" s="75"/>
      <c r="E5" s="75"/>
    </row>
    <row r="6" spans="1:7" ht="13" x14ac:dyDescent="0.25">
      <c r="A6" s="79" t="s">
        <v>3</v>
      </c>
      <c r="B6" s="80" t="s">
        <v>4</v>
      </c>
      <c r="C6" s="77" t="s">
        <v>147</v>
      </c>
      <c r="D6" s="78" t="s">
        <v>5</v>
      </c>
      <c r="E6" s="78" t="s">
        <v>7</v>
      </c>
    </row>
    <row r="7" spans="1:7" ht="13" x14ac:dyDescent="0.25">
      <c r="A7" s="81" t="s">
        <v>9</v>
      </c>
      <c r="B7" s="82" t="s">
        <v>148</v>
      </c>
      <c r="C7" s="83"/>
      <c r="D7" s="83"/>
      <c r="E7" s="84"/>
    </row>
    <row r="8" spans="1:7" s="85" customFormat="1" ht="13" x14ac:dyDescent="0.3">
      <c r="A8" s="79" t="s">
        <v>11</v>
      </c>
      <c r="B8" s="77" t="s">
        <v>12</v>
      </c>
      <c r="C8" s="78"/>
      <c r="D8" s="78"/>
      <c r="E8" s="78"/>
    </row>
    <row r="9" spans="1:7" ht="103" customHeight="1" x14ac:dyDescent="0.25">
      <c r="A9" s="86" t="s">
        <v>13</v>
      </c>
      <c r="B9" s="87" t="s">
        <v>14</v>
      </c>
      <c r="C9" s="88" t="s">
        <v>149</v>
      </c>
      <c r="D9" s="89" t="s">
        <v>15</v>
      </c>
      <c r="E9" s="90"/>
    </row>
    <row r="10" spans="1:7" ht="67" customHeight="1" x14ac:dyDescent="0.25">
      <c r="A10" s="91" t="s">
        <v>16</v>
      </c>
      <c r="B10" s="92" t="s">
        <v>17</v>
      </c>
      <c r="C10" s="93" t="s">
        <v>150</v>
      </c>
      <c r="D10" s="89" t="s">
        <v>15</v>
      </c>
      <c r="E10" s="90"/>
      <c r="G10" s="94"/>
    </row>
    <row r="11" spans="1:7" ht="16.5" customHeight="1" x14ac:dyDescent="0.25">
      <c r="A11" s="79" t="s">
        <v>19</v>
      </c>
      <c r="B11" s="77" t="s">
        <v>151</v>
      </c>
      <c r="C11" s="78"/>
      <c r="D11" s="78"/>
      <c r="E11" s="78"/>
      <c r="G11" s="94"/>
    </row>
    <row r="12" spans="1:7" ht="40" customHeight="1" x14ac:dyDescent="0.25">
      <c r="A12" s="95" t="s">
        <v>21</v>
      </c>
      <c r="B12" s="96" t="s">
        <v>152</v>
      </c>
      <c r="C12" s="97" t="s">
        <v>153</v>
      </c>
      <c r="D12" s="89" t="s">
        <v>15</v>
      </c>
      <c r="E12" s="90"/>
    </row>
    <row r="13" spans="1:7" ht="13" x14ac:dyDescent="0.25">
      <c r="A13" s="98" t="s">
        <v>23</v>
      </c>
      <c r="B13" s="99" t="s">
        <v>24</v>
      </c>
      <c r="C13" s="100"/>
      <c r="D13" s="101"/>
      <c r="E13" s="102"/>
    </row>
    <row r="14" spans="1:7" ht="13" x14ac:dyDescent="0.25">
      <c r="A14" s="103" t="s">
        <v>25</v>
      </c>
      <c r="B14" s="104" t="s">
        <v>26</v>
      </c>
      <c r="C14" s="77"/>
      <c r="D14" s="78"/>
      <c r="E14" s="105"/>
    </row>
    <row r="15" spans="1:7" ht="88.5" customHeight="1" x14ac:dyDescent="0.25">
      <c r="A15" s="106" t="s">
        <v>27</v>
      </c>
      <c r="B15" s="107" t="s">
        <v>154</v>
      </c>
      <c r="C15" s="108" t="s">
        <v>155</v>
      </c>
      <c r="D15" s="89" t="s">
        <v>204</v>
      </c>
      <c r="E15" s="90"/>
    </row>
    <row r="16" spans="1:7" ht="44.5" customHeight="1" x14ac:dyDescent="0.25">
      <c r="A16" s="106" t="s">
        <v>30</v>
      </c>
      <c r="B16" s="107" t="s">
        <v>31</v>
      </c>
      <c r="C16" s="108" t="s">
        <v>156</v>
      </c>
      <c r="D16" s="89" t="s">
        <v>204</v>
      </c>
      <c r="E16" s="90"/>
    </row>
    <row r="17" spans="1:8" ht="66" customHeight="1" x14ac:dyDescent="0.25">
      <c r="A17" s="106" t="s">
        <v>32</v>
      </c>
      <c r="B17" s="107" t="s">
        <v>157</v>
      </c>
      <c r="C17" s="108" t="s">
        <v>199</v>
      </c>
      <c r="D17" s="89" t="s">
        <v>34</v>
      </c>
      <c r="E17" s="90"/>
    </row>
    <row r="18" spans="1:8" ht="60.5" customHeight="1" x14ac:dyDescent="0.25">
      <c r="A18" s="106" t="s">
        <v>35</v>
      </c>
      <c r="B18" s="107" t="s">
        <v>158</v>
      </c>
      <c r="C18" s="108" t="s">
        <v>159</v>
      </c>
      <c r="D18" s="89" t="s">
        <v>15</v>
      </c>
      <c r="E18" s="90"/>
    </row>
    <row r="19" spans="1:8" ht="87.5" x14ac:dyDescent="0.25">
      <c r="A19" s="106" t="s">
        <v>36</v>
      </c>
      <c r="B19" s="107" t="s">
        <v>160</v>
      </c>
      <c r="C19" s="108" t="s">
        <v>161</v>
      </c>
      <c r="D19" s="89" t="s">
        <v>15</v>
      </c>
      <c r="E19" s="90"/>
    </row>
    <row r="20" spans="1:8" s="85" customFormat="1" ht="13" x14ac:dyDescent="0.3">
      <c r="A20" s="109" t="s">
        <v>162</v>
      </c>
      <c r="B20" s="77"/>
      <c r="C20" s="77"/>
      <c r="D20" s="78"/>
      <c r="E20" s="105"/>
      <c r="H20" s="73"/>
    </row>
    <row r="21" spans="1:8" s="85" customFormat="1" ht="15" x14ac:dyDescent="0.3">
      <c r="A21" s="98" t="s">
        <v>39</v>
      </c>
      <c r="B21" s="99" t="s">
        <v>205</v>
      </c>
      <c r="C21" s="83"/>
      <c r="D21" s="83"/>
      <c r="E21" s="84"/>
      <c r="H21" s="73"/>
    </row>
    <row r="22" spans="1:8" s="85" customFormat="1" ht="13" x14ac:dyDescent="0.3">
      <c r="A22" s="103" t="s">
        <v>41</v>
      </c>
      <c r="B22" s="104" t="s">
        <v>42</v>
      </c>
      <c r="C22" s="78"/>
      <c r="D22" s="78"/>
      <c r="E22" s="78"/>
      <c r="H22" s="73"/>
    </row>
    <row r="23" spans="1:8" ht="70.5" customHeight="1" x14ac:dyDescent="0.25">
      <c r="A23" s="106" t="s">
        <v>43</v>
      </c>
      <c r="B23" s="107" t="s">
        <v>163</v>
      </c>
      <c r="C23" s="108" t="s">
        <v>164</v>
      </c>
      <c r="D23" s="89" t="s">
        <v>204</v>
      </c>
      <c r="E23" s="90"/>
    </row>
    <row r="24" spans="1:8" ht="91.5" x14ac:dyDescent="0.25">
      <c r="A24" s="106" t="s">
        <v>45</v>
      </c>
      <c r="B24" s="107" t="s">
        <v>165</v>
      </c>
      <c r="C24" s="110" t="s">
        <v>206</v>
      </c>
      <c r="D24" s="89" t="s">
        <v>204</v>
      </c>
      <c r="E24" s="90"/>
    </row>
    <row r="25" spans="1:8" ht="104" customHeight="1" x14ac:dyDescent="0.25">
      <c r="A25" s="106" t="s">
        <v>47</v>
      </c>
      <c r="B25" s="107" t="s">
        <v>48</v>
      </c>
      <c r="C25" s="111" t="s">
        <v>207</v>
      </c>
      <c r="D25" s="89" t="s">
        <v>204</v>
      </c>
      <c r="E25" s="90"/>
    </row>
    <row r="26" spans="1:8" ht="125" customHeight="1" x14ac:dyDescent="0.25">
      <c r="A26" s="106"/>
      <c r="B26" s="107" t="s">
        <v>208</v>
      </c>
      <c r="C26" s="110" t="s">
        <v>209</v>
      </c>
      <c r="D26" s="89" t="s">
        <v>204</v>
      </c>
      <c r="E26" s="90"/>
    </row>
    <row r="27" spans="1:8" ht="123" customHeight="1" x14ac:dyDescent="0.25">
      <c r="A27" s="106" t="s">
        <v>49</v>
      </c>
      <c r="B27" s="107" t="s">
        <v>193</v>
      </c>
      <c r="C27" s="110" t="s">
        <v>210</v>
      </c>
      <c r="D27" s="89" t="s">
        <v>204</v>
      </c>
      <c r="E27" s="90"/>
    </row>
    <row r="28" spans="1:8" s="85" customFormat="1" ht="13" x14ac:dyDescent="0.3">
      <c r="A28" s="79" t="s">
        <v>58</v>
      </c>
      <c r="B28" s="77" t="s">
        <v>59</v>
      </c>
      <c r="C28" s="77"/>
      <c r="D28" s="78"/>
      <c r="E28" s="78"/>
      <c r="H28" s="73"/>
    </row>
    <row r="29" spans="1:8" ht="127" customHeight="1" x14ac:dyDescent="0.25">
      <c r="A29" s="112" t="s">
        <v>60</v>
      </c>
      <c r="B29" s="107" t="s">
        <v>166</v>
      </c>
      <c r="C29" s="110" t="s">
        <v>210</v>
      </c>
      <c r="D29" s="89" t="s">
        <v>204</v>
      </c>
      <c r="E29" s="90"/>
    </row>
    <row r="30" spans="1:8" ht="131.5" customHeight="1" x14ac:dyDescent="0.25">
      <c r="A30" s="112" t="s">
        <v>62</v>
      </c>
      <c r="B30" s="107" t="s">
        <v>167</v>
      </c>
      <c r="C30" s="110" t="s">
        <v>210</v>
      </c>
      <c r="D30" s="89" t="s">
        <v>204</v>
      </c>
      <c r="E30" s="90"/>
    </row>
    <row r="31" spans="1:8" ht="137" customHeight="1" x14ac:dyDescent="0.25">
      <c r="A31" s="112" t="s">
        <v>62</v>
      </c>
      <c r="B31" s="107" t="s">
        <v>196</v>
      </c>
      <c r="C31" s="110" t="s">
        <v>211</v>
      </c>
      <c r="D31" s="89" t="s">
        <v>204</v>
      </c>
      <c r="E31" s="90"/>
    </row>
    <row r="32" spans="1:8" s="85" customFormat="1" ht="13" x14ac:dyDescent="0.3">
      <c r="A32" s="79" t="s">
        <v>101</v>
      </c>
      <c r="B32" s="77" t="s">
        <v>194</v>
      </c>
      <c r="C32" s="77"/>
      <c r="D32" s="78"/>
      <c r="E32" s="78"/>
      <c r="H32" s="73"/>
    </row>
    <row r="33" spans="1:8" ht="87.5" x14ac:dyDescent="0.25">
      <c r="A33" s="112" t="s">
        <v>67</v>
      </c>
      <c r="B33" s="107" t="s">
        <v>168</v>
      </c>
      <c r="C33" s="108" t="s">
        <v>197</v>
      </c>
      <c r="D33" s="89" t="s">
        <v>204</v>
      </c>
      <c r="E33" s="90"/>
    </row>
    <row r="34" spans="1:8" s="85" customFormat="1" ht="13" x14ac:dyDescent="0.3">
      <c r="A34" s="79" t="s">
        <v>106</v>
      </c>
      <c r="B34" s="77" t="s">
        <v>169</v>
      </c>
      <c r="C34" s="78"/>
      <c r="D34" s="78"/>
      <c r="E34" s="78"/>
      <c r="H34" s="73"/>
    </row>
    <row r="35" spans="1:8" s="85" customFormat="1" ht="92.5" customHeight="1" x14ac:dyDescent="0.3">
      <c r="A35" s="112" t="s">
        <v>75</v>
      </c>
      <c r="B35" s="107" t="s">
        <v>198</v>
      </c>
      <c r="C35" s="108" t="s">
        <v>170</v>
      </c>
      <c r="D35" s="89" t="s">
        <v>15</v>
      </c>
      <c r="E35" s="90"/>
      <c r="H35" s="73"/>
    </row>
    <row r="36" spans="1:8" s="85" customFormat="1" ht="15" x14ac:dyDescent="0.3">
      <c r="A36" s="98" t="s">
        <v>78</v>
      </c>
      <c r="B36" s="99" t="s">
        <v>212</v>
      </c>
      <c r="C36" s="101"/>
      <c r="D36" s="101"/>
      <c r="E36" s="113"/>
      <c r="H36" s="73"/>
    </row>
    <row r="37" spans="1:8" s="85" customFormat="1" ht="13" x14ac:dyDescent="0.3">
      <c r="A37" s="103" t="s">
        <v>80</v>
      </c>
      <c r="B37" s="104" t="s">
        <v>42</v>
      </c>
      <c r="C37" s="78"/>
      <c r="D37" s="78"/>
      <c r="E37" s="78"/>
      <c r="H37" s="73"/>
    </row>
    <row r="38" spans="1:8" ht="55" customHeight="1" x14ac:dyDescent="0.25">
      <c r="A38" s="106" t="s">
        <v>81</v>
      </c>
      <c r="B38" s="107" t="s">
        <v>44</v>
      </c>
      <c r="C38" s="116" t="s">
        <v>171</v>
      </c>
      <c r="D38" s="89" t="s">
        <v>204</v>
      </c>
      <c r="E38" s="90"/>
    </row>
    <row r="39" spans="1:8" ht="104.5" customHeight="1" x14ac:dyDescent="0.25">
      <c r="A39" s="106" t="s">
        <v>82</v>
      </c>
      <c r="B39" s="107" t="s">
        <v>172</v>
      </c>
      <c r="C39" s="108" t="s">
        <v>173</v>
      </c>
      <c r="D39" s="89" t="s">
        <v>204</v>
      </c>
      <c r="E39" s="90"/>
    </row>
    <row r="40" spans="1:8" ht="87.5" x14ac:dyDescent="0.25">
      <c r="A40" s="106" t="s">
        <v>83</v>
      </c>
      <c r="B40" s="107" t="s">
        <v>174</v>
      </c>
      <c r="C40" s="108" t="s">
        <v>175</v>
      </c>
      <c r="D40" s="89" t="s">
        <v>204</v>
      </c>
      <c r="E40" s="90"/>
    </row>
    <row r="41" spans="1:8" ht="104" customHeight="1" x14ac:dyDescent="0.25">
      <c r="A41" s="106" t="s">
        <v>84</v>
      </c>
      <c r="B41" s="107" t="s">
        <v>176</v>
      </c>
      <c r="C41" s="108" t="s">
        <v>177</v>
      </c>
      <c r="D41" s="89" t="s">
        <v>204</v>
      </c>
      <c r="E41" s="90"/>
    </row>
    <row r="42" spans="1:8" ht="45.5" customHeight="1" x14ac:dyDescent="0.25">
      <c r="A42" s="106" t="s">
        <v>85</v>
      </c>
      <c r="B42" s="107" t="s">
        <v>50</v>
      </c>
      <c r="C42" s="108" t="s">
        <v>213</v>
      </c>
      <c r="D42" s="89" t="s">
        <v>204</v>
      </c>
      <c r="E42" s="90"/>
    </row>
    <row r="43" spans="1:8" ht="100" x14ac:dyDescent="0.25">
      <c r="A43" s="106" t="s">
        <v>86</v>
      </c>
      <c r="B43" s="107" t="s">
        <v>178</v>
      </c>
      <c r="C43" s="108" t="s">
        <v>179</v>
      </c>
      <c r="D43" s="89" t="s">
        <v>204</v>
      </c>
      <c r="E43" s="90"/>
    </row>
    <row r="44" spans="1:8" s="85" customFormat="1" ht="13" x14ac:dyDescent="0.3">
      <c r="A44" s="79" t="s">
        <v>89</v>
      </c>
      <c r="B44" s="77" t="s">
        <v>59</v>
      </c>
      <c r="C44" s="78"/>
      <c r="D44" s="78"/>
      <c r="E44" s="78"/>
      <c r="H44" s="73"/>
    </row>
    <row r="45" spans="1:8" ht="111.5" customHeight="1" x14ac:dyDescent="0.25">
      <c r="A45" s="112" t="s">
        <v>90</v>
      </c>
      <c r="B45" s="107" t="s">
        <v>166</v>
      </c>
      <c r="C45" s="108" t="s">
        <v>180</v>
      </c>
      <c r="D45" s="89" t="s">
        <v>204</v>
      </c>
      <c r="E45" s="90"/>
    </row>
    <row r="46" spans="1:8" ht="104.5" customHeight="1" x14ac:dyDescent="0.25">
      <c r="A46" s="112" t="s">
        <v>92</v>
      </c>
      <c r="B46" s="107" t="s">
        <v>167</v>
      </c>
      <c r="C46" s="108" t="s">
        <v>179</v>
      </c>
      <c r="D46" s="89" t="s">
        <v>204</v>
      </c>
      <c r="E46" s="90"/>
    </row>
    <row r="47" spans="1:8" ht="135" customHeight="1" x14ac:dyDescent="0.25">
      <c r="A47" s="112" t="s">
        <v>94</v>
      </c>
      <c r="B47" s="107" t="s">
        <v>181</v>
      </c>
      <c r="C47" s="108" t="s">
        <v>182</v>
      </c>
      <c r="D47" s="89" t="s">
        <v>204</v>
      </c>
      <c r="E47" s="90"/>
    </row>
    <row r="48" spans="1:8" s="85" customFormat="1" ht="13" x14ac:dyDescent="0.3">
      <c r="A48" s="79" t="s">
        <v>101</v>
      </c>
      <c r="B48" s="77" t="s">
        <v>66</v>
      </c>
      <c r="C48" s="78"/>
      <c r="D48" s="78"/>
      <c r="E48" s="78"/>
      <c r="H48" s="73"/>
    </row>
    <row r="49" spans="1:8" ht="92" customHeight="1" x14ac:dyDescent="0.25">
      <c r="A49" s="112" t="s">
        <v>103</v>
      </c>
      <c r="B49" s="107" t="s">
        <v>183</v>
      </c>
      <c r="C49" s="108" t="s">
        <v>184</v>
      </c>
      <c r="D49" s="89" t="s">
        <v>204</v>
      </c>
      <c r="E49" s="90"/>
    </row>
    <row r="50" spans="1:8" s="85" customFormat="1" ht="13" x14ac:dyDescent="0.3">
      <c r="A50" s="79" t="s">
        <v>106</v>
      </c>
      <c r="B50" s="104" t="s">
        <v>107</v>
      </c>
      <c r="C50" s="78"/>
      <c r="D50" s="78"/>
      <c r="E50" s="78"/>
      <c r="H50" s="73"/>
    </row>
    <row r="51" spans="1:8" s="85" customFormat="1" ht="105.5" customHeight="1" x14ac:dyDescent="0.3">
      <c r="A51" s="112" t="s">
        <v>108</v>
      </c>
      <c r="B51" s="107" t="s">
        <v>185</v>
      </c>
      <c r="C51" s="108" t="s">
        <v>180</v>
      </c>
      <c r="D51" s="89" t="s">
        <v>204</v>
      </c>
      <c r="E51" s="90"/>
      <c r="H51" s="73"/>
    </row>
    <row r="52" spans="1:8" s="85" customFormat="1" ht="50" x14ac:dyDescent="0.3">
      <c r="A52" s="112" t="s">
        <v>109</v>
      </c>
      <c r="B52" s="107" t="s">
        <v>186</v>
      </c>
      <c r="C52" s="108" t="s">
        <v>187</v>
      </c>
      <c r="D52" s="89" t="s">
        <v>15</v>
      </c>
      <c r="E52" s="90"/>
      <c r="H52" s="73"/>
    </row>
    <row r="53" spans="1:8" s="85" customFormat="1" ht="25" x14ac:dyDescent="0.3">
      <c r="A53" s="112" t="s">
        <v>112</v>
      </c>
      <c r="B53" s="107" t="s">
        <v>113</v>
      </c>
      <c r="C53" s="108" t="s">
        <v>188</v>
      </c>
      <c r="D53" s="89" t="s">
        <v>15</v>
      </c>
      <c r="E53" s="90"/>
      <c r="H53" s="73"/>
    </row>
    <row r="54" spans="1:8" s="85" customFormat="1" ht="13" x14ac:dyDescent="0.3">
      <c r="A54" s="79" t="s">
        <v>116</v>
      </c>
      <c r="B54" s="104" t="s">
        <v>189</v>
      </c>
      <c r="C54" s="78"/>
      <c r="D54" s="78"/>
      <c r="E54" s="78"/>
      <c r="H54" s="73"/>
    </row>
    <row r="55" spans="1:8" s="85" customFormat="1" ht="117" customHeight="1" x14ac:dyDescent="0.3">
      <c r="A55" s="112" t="s">
        <v>118</v>
      </c>
      <c r="B55" s="107" t="s">
        <v>190</v>
      </c>
      <c r="C55" s="108" t="s">
        <v>203</v>
      </c>
      <c r="D55" s="89" t="s">
        <v>15</v>
      </c>
      <c r="E55" s="90"/>
      <c r="H55" s="73"/>
    </row>
    <row r="56" spans="1:8" s="85" customFormat="1" ht="89" customHeight="1" x14ac:dyDescent="0.3">
      <c r="A56" s="112" t="s">
        <v>120</v>
      </c>
      <c r="B56" s="107" t="s">
        <v>191</v>
      </c>
      <c r="C56" s="108" t="s">
        <v>202</v>
      </c>
      <c r="D56" s="89" t="s">
        <v>15</v>
      </c>
      <c r="E56" s="90"/>
      <c r="F56" s="114"/>
      <c r="G56" s="114"/>
      <c r="H56" s="73"/>
    </row>
    <row r="57" spans="1:8" s="85" customFormat="1" ht="13" x14ac:dyDescent="0.3">
      <c r="A57" s="98" t="s">
        <v>139</v>
      </c>
      <c r="B57" s="99" t="s">
        <v>140</v>
      </c>
      <c r="C57" s="101"/>
      <c r="D57" s="101"/>
      <c r="E57" s="113"/>
      <c r="H57" s="73"/>
    </row>
    <row r="58" spans="1:8" s="85" customFormat="1" ht="70.5" customHeight="1" x14ac:dyDescent="0.3">
      <c r="A58" s="112" t="s">
        <v>141</v>
      </c>
      <c r="B58" s="107" t="s">
        <v>219</v>
      </c>
      <c r="C58" s="115" t="s">
        <v>216</v>
      </c>
      <c r="D58" s="89" t="s">
        <v>15</v>
      </c>
      <c r="E58" s="90"/>
      <c r="H58" s="73"/>
    </row>
    <row r="60" spans="1:8" ht="13.5" customHeight="1" x14ac:dyDescent="0.25"/>
    <row r="61" spans="1:8" hidden="1" x14ac:dyDescent="0.25"/>
  </sheetData>
  <pageMargins left="0.7" right="0.7" top="0.75" bottom="0.75" header="0.3" footer="0.3"/>
  <pageSetup scale="42" orientation="portrait" r:id="rId1"/>
  <rowBreaks count="1" manualBreakCount="1">
    <brk id="3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Cadre de devis de Nkunda Lot1</vt:lpstr>
      <vt:lpstr>Cadre de devis Mulefu Lot2</vt:lpstr>
      <vt:lpstr>Bordereau des prix Nkunda Lot 1</vt:lpstr>
      <vt:lpstr>Bordereau des prix Mulefu Lot2</vt:lpstr>
      <vt:lpstr>'Bordereau des prix Mulefu Lot2'!Print_Area</vt:lpstr>
      <vt:lpstr>'Bordereau des prix Nkunda Lot 1'!Print_Area</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Nyalundja Ciza</dc:creator>
  <cp:keywords/>
  <dc:description/>
  <cp:lastModifiedBy>Nyalundja Ciza</cp:lastModifiedBy>
  <cp:revision/>
  <dcterms:created xsi:type="dcterms:W3CDTF">2025-03-26T14:35:24Z</dcterms:created>
  <dcterms:modified xsi:type="dcterms:W3CDTF">2025-05-14T09:00:19Z</dcterms:modified>
  <cp:category/>
  <cp:contentStatus/>
</cp:coreProperties>
</file>