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unicef-my.sharepoint.com/personal/bmatoka_unicef_org/Documents/Construction Projects/Travaux de Réhabilitation de l’école EP TABA Zaïre, village Kawama, Kalemie, province de Tanganyika/Pièce 10 – Cadre du Bordereau des Prix Unitaires (BDQE) et Bordereau de prix Unitaires/"/>
    </mc:Choice>
  </mc:AlternateContent>
  <xr:revisionPtr revIDLastSave="1118" documentId="8_{E294BBEE-3663-4CED-97FA-AA3634E21738}" xr6:coauthVersionLast="47" xr6:coauthVersionMax="47" xr10:uidLastSave="{8A1850F7-ED2E-44C9-A28F-C0156B837C80}"/>
  <bookViews>
    <workbookView xWindow="28680" yWindow="-120" windowWidth="51840" windowHeight="21120" tabRatio="807" xr2:uid="{00000000-000D-0000-FFFF-FFFF00000000}"/>
  </bookViews>
  <sheets>
    <sheet name="DQE" sheetId="8" r:id="rId1"/>
  </sheets>
  <definedNames>
    <definedName name="_xlnm.Print_Area" localSheetId="0">DQE!$A$1:$F$131</definedName>
    <definedName name="_xlnm.Print_Titles" localSheetId="0">DQE!$3:$5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2" i="8" l="1"/>
  <c r="F121" i="8"/>
  <c r="F120" i="8"/>
  <c r="F119" i="8"/>
  <c r="F118" i="8"/>
  <c r="F123" i="8" s="1"/>
  <c r="F115" i="8"/>
  <c r="F116" i="8" s="1"/>
  <c r="F112" i="8"/>
  <c r="F111" i="8"/>
  <c r="F110" i="8"/>
  <c r="F109" i="8"/>
  <c r="F108" i="8"/>
  <c r="F105" i="8"/>
  <c r="F104" i="8"/>
  <c r="F103" i="8"/>
  <c r="F102" i="8"/>
  <c r="F101" i="8"/>
  <c r="F100" i="8"/>
  <c r="F97" i="8"/>
  <c r="F96" i="8"/>
  <c r="F95" i="8"/>
  <c r="F94" i="8"/>
  <c r="F93" i="8"/>
  <c r="F92" i="8"/>
  <c r="F91" i="8"/>
  <c r="F88" i="8"/>
  <c r="F87" i="8"/>
  <c r="F86" i="8"/>
  <c r="F85" i="8"/>
  <c r="F84" i="8"/>
  <c r="F83" i="8"/>
  <c r="F82" i="8"/>
  <c r="F81" i="8"/>
  <c r="F78" i="8"/>
  <c r="F77" i="8"/>
  <c r="F79" i="8" s="1"/>
  <c r="F98" i="8" l="1"/>
  <c r="F113" i="8"/>
  <c r="F89" i="8"/>
  <c r="F106" i="8"/>
  <c r="F124" i="8" l="1"/>
  <c r="F125" i="8" s="1"/>
  <c r="D67" i="8" l="1"/>
  <c r="D28" i="8"/>
  <c r="D26" i="8"/>
  <c r="D17" i="8"/>
  <c r="F17" i="8" s="1"/>
  <c r="D44" i="8"/>
  <c r="D66" i="8"/>
  <c r="D33" i="8" l="1"/>
  <c r="D56" i="8" s="1"/>
  <c r="D30" i="8"/>
  <c r="D31" i="8" s="1"/>
  <c r="D24" i="8"/>
  <c r="F24" i="8" s="1"/>
  <c r="D21" i="8" l="1"/>
  <c r="F21" i="8" s="1"/>
  <c r="D72" i="8"/>
  <c r="D58" i="8"/>
  <c r="D42" i="8"/>
  <c r="D46" i="8" s="1"/>
  <c r="D60" i="8" s="1"/>
  <c r="F35" i="8"/>
  <c r="F33" i="8"/>
  <c r="D23" i="8"/>
  <c r="F23" i="8" s="1"/>
  <c r="D50" i="8"/>
  <c r="D52" i="8" s="1"/>
  <c r="F51" i="8"/>
  <c r="F31" i="8"/>
  <c r="D19" i="8"/>
  <c r="D18" i="8"/>
  <c r="F18" i="8" s="1"/>
  <c r="F30" i="8"/>
  <c r="F28" i="8"/>
  <c r="F26" i="8"/>
  <c r="F15" i="8"/>
  <c r="F19" i="8" l="1"/>
  <c r="D20" i="8"/>
  <c r="F20" i="8" s="1"/>
  <c r="F36" i="8" l="1"/>
  <c r="F11" i="8"/>
  <c r="F67" i="8" l="1"/>
  <c r="F46" i="8"/>
  <c r="F68" i="8"/>
  <c r="F62" i="8" l="1"/>
  <c r="F72" i="8" l="1"/>
  <c r="F70" i="8"/>
  <c r="F50" i="8"/>
  <c r="F52" i="8"/>
  <c r="F10" i="8"/>
  <c r="F73" i="8"/>
  <c r="F53" i="8" l="1"/>
  <c r="F66" i="8" l="1"/>
  <c r="F74" i="8" s="1"/>
  <c r="F126" i="8" s="1"/>
  <c r="F60" i="8"/>
  <c r="F58" i="8"/>
  <c r="F56" i="8"/>
  <c r="F44" i="8"/>
  <c r="F43" i="8"/>
  <c r="F42" i="8"/>
  <c r="F40" i="8"/>
  <c r="F47" i="8" s="1"/>
  <c r="F8" i="8"/>
  <c r="F12" i="8" s="1"/>
  <c r="F63" i="8" l="1"/>
  <c r="F128" i="8" l="1"/>
  <c r="F129" i="8" l="1"/>
</calcChain>
</file>

<file path=xl/sharedStrings.xml><?xml version="1.0" encoding="utf-8"?>
<sst xmlns="http://schemas.openxmlformats.org/spreadsheetml/2006/main" count="283" uniqueCount="223">
  <si>
    <t>En-Tête de l'Entreprise</t>
  </si>
  <si>
    <t>UNICEF RDC</t>
  </si>
  <si>
    <t>N°</t>
  </si>
  <si>
    <t>DESIGNATION</t>
  </si>
  <si>
    <t>UNITE</t>
  </si>
  <si>
    <t>Quantité</t>
  </si>
  <si>
    <t>P.U HT
$</t>
  </si>
  <si>
    <t>MONTANT
HT / $</t>
  </si>
  <si>
    <t>GÉNÉRALITÉS</t>
  </si>
  <si>
    <t>1.1</t>
  </si>
  <si>
    <t>Préliminaires</t>
  </si>
  <si>
    <t>1.1.1</t>
  </si>
  <si>
    <r>
      <rPr>
        <b/>
        <sz val="10"/>
        <rFont val="Arial"/>
        <family val="2"/>
      </rPr>
      <t>Installation de chantier:</t>
    </r>
    <r>
      <rPr>
        <sz val="10"/>
        <rFont val="Arial"/>
        <family val="2"/>
      </rPr>
      <t xml:space="preserve"> Amené et retour d'équipement et matériel, pancarte de chantier, abris de chantier, et sécurisation du périmètre de travail y compris l'Implantation des ouvrages</t>
    </r>
  </si>
  <si>
    <t>Ens</t>
  </si>
  <si>
    <t>1.2</t>
  </si>
  <si>
    <t>Travaux préparatoires</t>
  </si>
  <si>
    <t>1.2.1</t>
  </si>
  <si>
    <t>fft</t>
  </si>
  <si>
    <t>m²</t>
  </si>
  <si>
    <t>1.2.2</t>
  </si>
  <si>
    <r>
      <t>m</t>
    </r>
    <r>
      <rPr>
        <vertAlign val="superscript"/>
        <sz val="10"/>
        <rFont val="Arial"/>
        <family val="2"/>
      </rPr>
      <t>3</t>
    </r>
  </si>
  <si>
    <t>Total - GÉNÉRALITÉS</t>
  </si>
  <si>
    <t>CHARPENTE - COUVERTURE - GESTION DES EAUX PLUVIALES</t>
  </si>
  <si>
    <t>2.1</t>
  </si>
  <si>
    <t>2.1.1</t>
  </si>
  <si>
    <t>2.2</t>
  </si>
  <si>
    <t>Eléments de couverture</t>
  </si>
  <si>
    <t>2.2.1</t>
  </si>
  <si>
    <t>2.2.2</t>
  </si>
  <si>
    <t>ml</t>
  </si>
  <si>
    <t>2.2.3</t>
  </si>
  <si>
    <t>Planche de rive largeur 25cm, ep. 3 cm, rabotée et poncée, à fixer sur tout le contour du bâtiment maternité, peinte en couleur bleu UNICEF</t>
  </si>
  <si>
    <t>2.3</t>
  </si>
  <si>
    <t>Ensemble Faux-plafonds en bois y /c accessoires de pose (Intérieur et Extérieur)</t>
  </si>
  <si>
    <t>2.3.1</t>
  </si>
  <si>
    <t>Total -  CHARPENTE et COUVERTURE</t>
  </si>
  <si>
    <t>3.1</t>
  </si>
  <si>
    <t>3.1.2</t>
  </si>
  <si>
    <t>3.1.3</t>
  </si>
  <si>
    <t>PEINTURE - VERNIS</t>
  </si>
  <si>
    <t>4.1</t>
  </si>
  <si>
    <t>Peinture Intérieure</t>
  </si>
  <si>
    <t>4.1.1</t>
  </si>
  <si>
    <t>4.2</t>
  </si>
  <si>
    <t>Peinture Extérieure au-dessus du niveau de tyrolienne</t>
  </si>
  <si>
    <t>4.2.2</t>
  </si>
  <si>
    <t>4.3</t>
  </si>
  <si>
    <t>4.3.1</t>
  </si>
  <si>
    <t>Peinture latex blanc y compris sous-couche chaulage</t>
  </si>
  <si>
    <t>4.4</t>
  </si>
  <si>
    <t>Peinture et Signalétique-Visibilité du Projet</t>
  </si>
  <si>
    <t>4.4.1</t>
  </si>
  <si>
    <t>Total - PEINTURE - VERNIS</t>
  </si>
  <si>
    <t>PLOMBERIE - ASSAINISSEMENT</t>
  </si>
  <si>
    <t>6.1</t>
  </si>
  <si>
    <t>Plomberie-Assainissement-Ventilation-Appareillage - Gestion des eaux pluviales</t>
  </si>
  <si>
    <t>6.1.2</t>
  </si>
  <si>
    <t>Fo &amp; Po de gouttière métallique en tôle Alu de 1,5mm y compris tout accessoire et crochet de fixation tous les 50 cm, avec une pente d'au-moins 1% vers les descentes</t>
  </si>
  <si>
    <t>6.1.1</t>
  </si>
  <si>
    <t>Fo &amp; Po Descente en PVC 110+ coude y/c collier de fixation et tout accessoires.</t>
  </si>
  <si>
    <t>6.1.4</t>
  </si>
  <si>
    <t xml:space="preserve">Fo &amp; po de 4 points d'eau - Tank en plastique de 1000 litres sur maçonnerie en moellons et dispositif de puisage) connectes à 4 points de descentes pour récolte des eaux pluviales y compris zone de puisage bétonnée et avec épandage </t>
  </si>
  <si>
    <t>unité</t>
  </si>
  <si>
    <t>6.2</t>
  </si>
  <si>
    <t>6.2.1</t>
  </si>
  <si>
    <t>6.3</t>
  </si>
  <si>
    <t>Gestion des eaux pluviales et ruisselantes</t>
  </si>
  <si>
    <t>6.3.1</t>
  </si>
  <si>
    <t>6.3.2</t>
  </si>
  <si>
    <r>
      <rPr>
        <b/>
        <sz val="10"/>
        <rFont val="Arial"/>
        <family val="2"/>
      </rPr>
      <t>Construction puits perdu en maçonnerie</t>
    </r>
    <r>
      <rPr>
        <sz val="10"/>
        <rFont val="Arial"/>
        <family val="2"/>
      </rPr>
      <t xml:space="preserve"> de 220cm de diamètre intérieur et 300cm de profondeur avec couverture en béton armé</t>
    </r>
  </si>
  <si>
    <t>pce</t>
  </si>
  <si>
    <t>Total - PLOMBERIE - ASSAINISSEMENT</t>
  </si>
  <si>
    <t xml:space="preserve">TOTAL GENERAL HTVA </t>
  </si>
  <si>
    <t>Rabais accordé</t>
  </si>
  <si>
    <t>Montant du Rabais</t>
  </si>
  <si>
    <t>Prix Total General avec Rabais accordé</t>
  </si>
  <si>
    <t xml:space="preserve">Montant en lettres : </t>
  </si>
  <si>
    <t>Signature et cachet de l'Entreprise</t>
  </si>
  <si>
    <r>
      <rPr>
        <b/>
        <sz val="10"/>
        <color rgb="FF000000"/>
        <rFont val="Arial"/>
        <family val="2"/>
      </rPr>
      <t xml:space="preserve">Piece 10_ </t>
    </r>
    <r>
      <rPr>
        <b/>
        <sz val="10"/>
        <color rgb="FFFF0000"/>
        <rFont val="Arial"/>
        <family val="2"/>
      </rPr>
      <t xml:space="preserve">LOT UNIQUE </t>
    </r>
    <r>
      <rPr>
        <b/>
        <sz val="10"/>
        <color rgb="FF000000"/>
        <rFont val="Arial"/>
        <family val="2"/>
      </rPr>
      <t>– Cadre du Bordereau du Devis Quantitatif et Estimatif (BDQE) et Bordereau des prix unitaires</t>
    </r>
  </si>
  <si>
    <t>GROS-ŒUVRE</t>
  </si>
  <si>
    <t>m³</t>
  </si>
  <si>
    <t>Dallage et chape lisse</t>
  </si>
  <si>
    <t>1.3.1</t>
  </si>
  <si>
    <t>1.3.2</t>
  </si>
  <si>
    <t>1.3.3</t>
  </si>
  <si>
    <t>1.3.4</t>
  </si>
  <si>
    <t>Total (1) - GROS ŒUVRE</t>
  </si>
  <si>
    <t>Pce</t>
  </si>
  <si>
    <t>HUISSERIE METALLIQUE</t>
  </si>
  <si>
    <t xml:space="preserve">Maçonneries </t>
  </si>
  <si>
    <t>Total - HUISSERIE METALLIQUE</t>
  </si>
  <si>
    <t>Peinture sur faux-plafond</t>
  </si>
  <si>
    <t>Reprise du tableau</t>
  </si>
  <si>
    <t>Béton armé dosé à 350 kg/m3</t>
  </si>
  <si>
    <t>Peinture Intérieur en latex en plusieurs couches, (2 couches minimum) jusqu'à meilleure et recouvrement parfait y compris Préparation de surface, grattage et amélioration de surfaces par masticage et traitement de fissures</t>
  </si>
  <si>
    <t>Tuyauterie adduction - Connection au nouveau réseau d'adduction d'eau Potable (option, si forage réhabilité)</t>
  </si>
  <si>
    <r>
      <rPr>
        <b/>
        <sz val="10"/>
        <color rgb="FF000000"/>
        <rFont val="Arial"/>
        <family val="2"/>
      </rPr>
      <t>Aménagement abords et protection de la base du bâtiment</t>
    </r>
    <r>
      <rPr>
        <sz val="10"/>
        <color rgb="FF000000"/>
        <rFont val="Arial"/>
        <family val="2"/>
      </rPr>
      <t xml:space="preserve"> (chape béton armé de 13 cm, sur 1,00 m de largeur) : avec joint de fissuration, avec une pente légère. </t>
    </r>
    <r>
      <rPr>
        <b/>
        <sz val="10"/>
        <color rgb="FF000000"/>
        <rFont val="Arial"/>
        <family val="2"/>
      </rPr>
      <t>(y compris la mise en place de la rampe d'accès pour PMR, pente max 5 %)</t>
    </r>
    <r>
      <rPr>
        <sz val="10"/>
        <color rgb="FF000000"/>
        <rFont val="Arial"/>
        <family val="2"/>
      </rPr>
      <t xml:space="preserve">
Béton  de protection des abords en béton armé, dosé à 300 kg/m3, HA8, maille 15x15 de 1 m de largeur, pente légère vers l'extérieur autour du bâtiment, avec cunette périphérique pour évacuation eaux pluviales vers le puits perdu, protection des abords par maçonnerie</t>
    </r>
  </si>
  <si>
    <r>
      <rPr>
        <b/>
        <sz val="10"/>
        <color rgb="FF000000"/>
        <rFont val="Arial"/>
        <family val="2"/>
      </rPr>
      <t xml:space="preserve">Vérification de l'état des éléments de structures avant Dépose; </t>
    </r>
    <r>
      <rPr>
        <sz val="10"/>
        <color rgb="FF000000"/>
        <rFont val="Arial"/>
        <family val="2"/>
      </rPr>
      <t>évacuation de débris et Reprise de :
Eléments de Mur pignons endommagés 
Eléments de Murs extérieurs et intérieurs fissurés 
Démolition de poteaux existants ( prendre les dispositions de ne pas fragiliser la structure)</t>
    </r>
  </si>
  <si>
    <r>
      <rPr>
        <b/>
        <sz val="10"/>
        <rFont val="Arial"/>
        <family val="2"/>
      </rPr>
      <t>Estrade d'enseignant</t>
    </r>
    <r>
      <rPr>
        <sz val="10"/>
        <rFont val="Arial"/>
        <family val="2"/>
      </rPr>
      <t xml:space="preserve"> maçonnée sur le pourtour, surélevée à une hauteur max de 20 cm du niveau du pavement intérieur, sur 1,80 m de large, remplie par bri cailloux sous-couche de béton légèrement armé </t>
    </r>
  </si>
  <si>
    <t>Chainages Haut et Appuis de baie de fenêtres</t>
  </si>
  <si>
    <t>Crépissage Extérieurs</t>
  </si>
  <si>
    <t>Crépissage intérieur</t>
  </si>
  <si>
    <t xml:space="preserve">Réparation de l'ensemble de huisseries en place (Toutes les Portes et fenêtres) Fenêtre Métallique : 110cmx80cm et Portes 200cmx90cm </t>
  </si>
  <si>
    <r>
      <t xml:space="preserve">Réfection de l'ensemble des huisseries : </t>
    </r>
    <r>
      <rPr>
        <b/>
        <sz val="10"/>
        <rFont val="Arial"/>
        <family val="2"/>
      </rPr>
      <t>Fo &amp; Po de Fenêtre Métallique</t>
    </r>
    <r>
      <rPr>
        <sz val="10"/>
        <rFont val="Arial"/>
        <family val="2"/>
      </rPr>
      <t xml:space="preserve"> : 110cmx80cm y compris peinture, de toiles moustiquaires et accessoires (serrures, poignets de premier choix, etc. ) y compris application de la peinture à huile jusqu'à parfait recouvrement</t>
    </r>
  </si>
  <si>
    <r>
      <t xml:space="preserve">Réfection de l'ensemble des huisseries : </t>
    </r>
    <r>
      <rPr>
        <b/>
        <sz val="10"/>
        <rFont val="Arial"/>
        <family val="2"/>
      </rPr>
      <t>Fo &amp; Po de Porte Métallique</t>
    </r>
    <r>
      <rPr>
        <sz val="10"/>
        <rFont val="Arial"/>
        <family val="2"/>
      </rPr>
      <t xml:space="preserve"> : 200cmx90cm y compris peinture, et accessoires (serrures, poignets de premier choix, etc. )</t>
    </r>
  </si>
  <si>
    <t>Peinture Extérieure en latex blanc en plusieurs couches, (2 couches minimum) jusqu'à meilleure et recouvrement parfait y compris Préparation de surface, grattage et amélioration de surfaces par masticage et traitement de fissures</t>
  </si>
  <si>
    <r>
      <rPr>
        <b/>
        <sz val="10"/>
        <color theme="1"/>
        <rFont val="Arial"/>
        <family val="2"/>
      </rPr>
      <t>Fo et Po Impression murale sérigraphie ou numérique imprimée</t>
    </r>
    <r>
      <rPr>
        <sz val="10"/>
        <color theme="1"/>
        <rFont val="Arial"/>
        <family val="2"/>
      </rPr>
      <t xml:space="preserve"> (logo UNICEF, intitulé Nom de l'ecole,province, etc., modèle à faire approuver par UNICEF) y compris la fixation de pictogrammes-désignation Signalétique extérieure (Numéro salle de classe, année, etc.)</t>
    </r>
  </si>
  <si>
    <t xml:space="preserve">Travaux de préparation du terrain, sarclage, défrichage de la verdure poussée autour et dans le bâtiment </t>
  </si>
  <si>
    <t>Reprise de la Maçonnerie en briques cuites-Murs de Pignons, hauteur 120 cm avec colonnette insérée et chainage haut</t>
  </si>
  <si>
    <t>Décapage sol intérieur sur un épaisseur de 10 cm par rapport au niveau haut de la maçonnerie de fondation</t>
  </si>
  <si>
    <r>
      <rPr>
        <b/>
        <sz val="10"/>
        <rFont val="Arial"/>
        <family val="2"/>
      </rPr>
      <t>Fo &amp; Po d'un Film Polyane</t>
    </r>
    <r>
      <rPr>
        <sz val="10"/>
        <rFont val="Arial"/>
        <family val="2"/>
      </rPr>
      <t xml:space="preserve"> sous dallage, d'isolation contre l'humidité et la remontée capillaire incluant protection et étanchéité des recouvrements.</t>
    </r>
  </si>
  <si>
    <r>
      <t xml:space="preserve">Enduits ordinaires mi-hauteur sur murs  dosé à </t>
    </r>
    <r>
      <rPr>
        <b/>
        <sz val="10"/>
        <rFont val="Arial"/>
        <family val="2"/>
      </rPr>
      <t>300</t>
    </r>
    <r>
      <rPr>
        <sz val="10"/>
        <rFont val="Arial"/>
        <family val="2"/>
      </rPr>
      <t xml:space="preserve"> kg/m</t>
    </r>
    <r>
      <rPr>
        <vertAlign val="superscript"/>
        <sz val="10"/>
        <rFont val="Arial"/>
        <family val="2"/>
      </rPr>
      <t>3</t>
    </r>
  </si>
  <si>
    <r>
      <t xml:space="preserve">Enduits tyroliens mi-hauteur sur murs  dosé à </t>
    </r>
    <r>
      <rPr>
        <b/>
        <sz val="10"/>
        <rFont val="Arial"/>
        <family val="2"/>
      </rPr>
      <t>300</t>
    </r>
    <r>
      <rPr>
        <sz val="10"/>
        <rFont val="Arial"/>
        <family val="2"/>
      </rPr>
      <t xml:space="preserve"> kg/m</t>
    </r>
    <r>
      <rPr>
        <vertAlign val="superscript"/>
        <sz val="10"/>
        <rFont val="Arial"/>
        <family val="2"/>
      </rPr>
      <t>4</t>
    </r>
  </si>
  <si>
    <r>
      <t xml:space="preserve">Enduits ordinaires sur murs  dosé à </t>
    </r>
    <r>
      <rPr>
        <b/>
        <sz val="10"/>
        <rFont val="Arial"/>
        <family val="2"/>
      </rPr>
      <t>300</t>
    </r>
    <r>
      <rPr>
        <sz val="10"/>
        <rFont val="Arial"/>
        <family val="2"/>
      </rPr>
      <t xml:space="preserve"> kg/m</t>
    </r>
    <r>
      <rPr>
        <vertAlign val="superscript"/>
        <sz val="10"/>
        <rFont val="Arial"/>
        <family val="2"/>
      </rPr>
      <t>3</t>
    </r>
  </si>
  <si>
    <t>Fo &amp; Po Couverture en tôle ondulée BG28 ou Bac Alu zinc/Acier prépeints, couleur bleu UNICEF y compris accessoires de pose et d'étanchéité et de fixation, toutes sujétions de mise en œuvre</t>
  </si>
  <si>
    <t>Fo &amp; Po Faîtière en matériaux Bac Alu zinc/Acier prépeints, couleur bleu UNICEF  yc accessoires de pose et d'étanchéité et de fixation, toutes sujétions de mise en œuvre</t>
  </si>
  <si>
    <t>Apport de terre et compactage sur une épaisseur compactée de 5 cm</t>
  </si>
  <si>
    <t>Pose d'un Hérisson en briques cuites, Epaisseur : 13 à14 cm suivant le modèle employé</t>
  </si>
  <si>
    <r>
      <rPr>
        <b/>
        <sz val="10"/>
        <rFont val="Arial"/>
        <family val="2"/>
      </rPr>
      <t>Béton de sous-pavement lissé</t>
    </r>
    <r>
      <rPr>
        <sz val="10"/>
        <rFont val="Arial"/>
        <family val="2"/>
      </rPr>
      <t xml:space="preserve"> : Béton armé dosé à 300kg/m</t>
    </r>
    <r>
      <rPr>
        <vertAlign val="superscript"/>
        <sz val="10"/>
        <rFont val="Arial"/>
        <family val="2"/>
      </rPr>
      <t>3</t>
    </r>
    <r>
      <rPr>
        <sz val="10"/>
        <rFont val="Arial"/>
        <family val="2"/>
      </rPr>
      <t xml:space="preserve"> épaisseur mini 10 cm, avec joint de fissuration,HA8, maille 15x15 </t>
    </r>
  </si>
  <si>
    <t>Fo et Po de Claustras le long/en dessous du chainage haut (pourtour extérieur du bâtiment, modèle à faire approuver</t>
  </si>
  <si>
    <r>
      <t>Béton armé dosé à 350kg/m</t>
    </r>
    <r>
      <rPr>
        <vertAlign val="superscript"/>
        <sz val="10"/>
        <rFont val="Arial"/>
        <family val="2"/>
      </rPr>
      <t>3</t>
    </r>
    <r>
      <rPr>
        <sz val="10"/>
        <rFont val="Arial"/>
        <family val="2"/>
      </rPr>
      <t xml:space="preserve"> y compris enfouillement sur base de semelle 0,80x0,80x0,15</t>
    </r>
  </si>
  <si>
    <r>
      <t xml:space="preserve">Tableau 6,00m x 1,00m, avec encadrement en bois poncé-avec couche de vernis-parfaite finition, y compris portes-craies, feutres en bois et frottoir et application de l'ardoisine - </t>
    </r>
    <r>
      <rPr>
        <i/>
        <sz val="10"/>
        <rFont val="Arial"/>
        <family val="2"/>
      </rPr>
      <t>Modèle à faire valider avant mise en œuvre</t>
    </r>
  </si>
  <si>
    <r>
      <t xml:space="preserve">Fo et Po des nouveaux éléments de charpente en bois de construction: Pannes en chevrons de 7, Fermes en madrier de 15 y compris ancrage des éléments sur le chaînage haut </t>
    </r>
    <r>
      <rPr>
        <i/>
        <sz val="10"/>
        <rFont val="Arial"/>
        <family val="2"/>
      </rPr>
      <t>et toutes sujétions de mise en oeuvre</t>
    </r>
  </si>
  <si>
    <t xml:space="preserve">Fo &amp; Po du Faux plafond en multiplex de 6mm, avec latte couvre-joint en bois, trous d'homme et trous d'aération avec grille moustiquaire. y compris traitement aux fongicides et insecticides sur gitage en bois 5x5 (traitement + renforcement), </t>
  </si>
  <si>
    <r>
      <rPr>
        <b/>
        <sz val="10"/>
        <rFont val="Arial"/>
        <family val="2"/>
      </rPr>
      <t>Fo &amp; Po de grilles anti-effraction et antivol sur toutes les Fenêtres Métalliques</t>
    </r>
    <r>
      <rPr>
        <sz val="10"/>
        <rFont val="Arial"/>
        <family val="2"/>
      </rPr>
      <t xml:space="preserve"> : 110cmx80cm (tubes carrées de section 20x20) y compris application de la peinture à huile jusqu'à parfait recouvrement </t>
    </r>
    <r>
      <rPr>
        <i/>
        <sz val="10"/>
        <rFont val="Arial"/>
        <family val="2"/>
      </rPr>
      <t xml:space="preserve">(Tenir compte d'une fenêtre par salle de classe comme issue de secours) - </t>
    </r>
    <r>
      <rPr>
        <b/>
        <i/>
        <sz val="10"/>
        <rFont val="Arial"/>
        <family val="2"/>
      </rPr>
      <t>option</t>
    </r>
  </si>
  <si>
    <r>
      <rPr>
        <b/>
        <sz val="10"/>
        <rFont val="Arial"/>
        <family val="2"/>
      </rPr>
      <t>Fo &amp; Po Borne fontaine ECOLE</t>
    </r>
    <r>
      <rPr>
        <sz val="10"/>
        <rFont val="Arial"/>
        <family val="2"/>
      </rPr>
      <t xml:space="preserve"> :  tuyauterie PPR 1/2 et 3/4; distribution intérieure ( accessoires Te+coudes+manchons+raccords+Vannes, Robinets, etc.) y compris tous les accessoires de raccordement(Te,coudes,raccord…) y compris connections au réseau existant du forage Oxfam</t>
    </r>
  </si>
  <si>
    <r>
      <t xml:space="preserve">Renforcement de la structure : reprise de Poteaux 20x20/Réfection fissures de murs de séparation </t>
    </r>
    <r>
      <rPr>
        <sz val="10"/>
        <rFont val="Arial"/>
        <family val="2"/>
      </rPr>
      <t>(démolition partielle, insertion poteaux),</t>
    </r>
    <r>
      <rPr>
        <b/>
        <sz val="10"/>
        <rFont val="Arial"/>
        <family val="2"/>
      </rPr>
      <t xml:space="preserve"> avec enfouilement de semelle isolée de 0,80 x 0,80 x 0,15, profondeur 1,00 </t>
    </r>
    <r>
      <rPr>
        <sz val="10"/>
        <rFont val="Arial"/>
        <family val="2"/>
      </rPr>
      <t>(sur tous les croisement de murs)</t>
    </r>
  </si>
  <si>
    <t>1.0</t>
  </si>
  <si>
    <t>TERRASSEMENT</t>
  </si>
  <si>
    <t>1.10</t>
  </si>
  <si>
    <t xml:space="preserve">Fouilles en trou et excavation de terre (profondeur de 250 cm) </t>
  </si>
  <si>
    <t>1.20</t>
  </si>
  <si>
    <t>Remblai des fouilles provenant de déblais et au alentour de l'ourvrage. Le remblai des fouilles sera exécuté par couches successives de 20 cm d'épaisseur, damées et compactées en arrosant abondamment, de manière à réduire le foisonnement des terres rapportées.</t>
  </si>
  <si>
    <t>SOUS - TOTAL 1.0 - TERRASSEMENT</t>
  </si>
  <si>
    <t>2.0</t>
  </si>
  <si>
    <t>INFRASTRUCTURES</t>
  </si>
  <si>
    <t>2.10</t>
  </si>
  <si>
    <t>Béton de propreté dosé à 150 kg/m3 d'épaisseur 5cm et de 50cm de large</t>
  </si>
  <si>
    <r>
      <t>m</t>
    </r>
    <r>
      <rPr>
        <vertAlign val="superscript"/>
        <sz val="10"/>
        <color rgb="FF000000"/>
        <rFont val="Arial"/>
        <family val="2"/>
      </rPr>
      <t>3</t>
    </r>
  </si>
  <si>
    <t>2.20</t>
  </si>
  <si>
    <t>Semelle filante en béton cyclopéen dosé à 250kg/m3 d'épaisseur de 20cm et de 40 cm de large</t>
  </si>
  <si>
    <t>2.30</t>
  </si>
  <si>
    <t>Béton armé pour poteaux dosé à 350 kg/m3 de 20x20cm en HA 12mm</t>
  </si>
  <si>
    <t>2.40</t>
  </si>
  <si>
    <t>Béton armé pour Chainage haut dosé à 350 kg/m3 de 20x20cm en HA 12mm</t>
  </si>
  <si>
    <t>2.50</t>
  </si>
  <si>
    <t>Maçonnerie en brique cuite pour élévation dans la fosse / ep. 20 cm</t>
  </si>
  <si>
    <t>2.60</t>
  </si>
  <si>
    <t>Dalle sur fosse en béton armé dosé 350kg/m³ (y compris 4 dalles amovibles) L:6.10m / l:2.35 /ép 12cm, avec barres de 12 (TN+30cm)</t>
  </si>
  <si>
    <t>2.70</t>
  </si>
  <si>
    <t xml:space="preserve">Dalle sur sol (trottoir et rampe) en béton non armé dosé à 300 kg/m³ ép 12 cm  </t>
  </si>
  <si>
    <t>2.80</t>
  </si>
  <si>
    <t>Enduit intérieur fosse latrine en mortier de ciment lisse</t>
  </si>
  <si>
    <t>SOUS - TOTAL 2.0 - INFRASTRUCTURES</t>
  </si>
  <si>
    <t>3.0</t>
  </si>
  <si>
    <t>SUPERSTRUCTURES - MACONNERIE - ENDUITS</t>
  </si>
  <si>
    <t>3.10</t>
  </si>
  <si>
    <t>Beton cyclopéen dosé à 250kg/m3 d'épaisseur 15cm et de 40 cm de large pour le mur d'intimité</t>
  </si>
  <si>
    <t>3.20</t>
  </si>
  <si>
    <t>Maçonnerie en brique cuite pour élévation / ep. 20 cm y compris le mur d'intimité</t>
  </si>
  <si>
    <t>3.30</t>
  </si>
  <si>
    <t>Béton armé pour poteaux dosé à 350 kg/m3 de 20x20cm en HA 12 mm</t>
  </si>
  <si>
    <t>3.40</t>
  </si>
  <si>
    <t>Béton armé  pour chainage haut dosé à 350 kg/m3 de 20x20cm en HA 12mm</t>
  </si>
  <si>
    <t>3.50</t>
  </si>
  <si>
    <t>Revêtement intérieur de la dalle en mortier d'épaisseur 8 cm de dosé à 300kg/m3 avec une finition lisse</t>
  </si>
  <si>
    <t>3.60</t>
  </si>
  <si>
    <r>
      <rPr>
        <b/>
        <sz val="10"/>
        <rFont val="Arial"/>
        <family val="2"/>
      </rPr>
      <t>Enduits ciment sur murs intérieurs :</t>
    </r>
    <r>
      <rPr>
        <sz val="10"/>
        <rFont val="Arial"/>
        <family val="2"/>
      </rPr>
      <t xml:space="preserve">
Enduit mur intérieur dosé à 300Kg/m³ lissés, d' epaisseur 1,5 cm d'ép. minimum.</t>
    </r>
  </si>
  <si>
    <t>3.70</t>
  </si>
  <si>
    <r>
      <rPr>
        <b/>
        <sz val="10"/>
        <rFont val="Arial"/>
        <family val="2"/>
      </rPr>
      <t xml:space="preserve">Enduits ciment sur murs extérieurs : </t>
    </r>
    <r>
      <rPr>
        <sz val="10"/>
        <rFont val="Arial"/>
        <family val="2"/>
      </rPr>
      <t xml:space="preserve">
Enduit ciment en trois couches sur épaisseur cumulée de 2 cm au minimum y compris le mur intime</t>
    </r>
  </si>
  <si>
    <t>SOUS-TOTAL 3.0 - SUPERSTRUCTURE-MACONNERIE-ENDUITS</t>
  </si>
  <si>
    <t>4.0</t>
  </si>
  <si>
    <t>CHARPENTE BOIS - COUVERTURE</t>
  </si>
  <si>
    <t>4.10</t>
  </si>
  <si>
    <t xml:space="preserve">Panne en chevron de 7x7 y compris toute sujétion de fixation et de traitement AVANT MONTAGE </t>
  </si>
  <si>
    <r>
      <t>m</t>
    </r>
    <r>
      <rPr>
        <vertAlign val="superscript"/>
        <sz val="10"/>
        <color theme="1"/>
        <rFont val="Arial"/>
        <family val="2"/>
      </rPr>
      <t>3</t>
    </r>
  </si>
  <si>
    <t>4.20</t>
  </si>
  <si>
    <t xml:space="preserve">Arbalétriers en madrier 7/15 y compris toute sujétion de fixation et de traitement AVANT MONTAGE </t>
  </si>
  <si>
    <t>4.30</t>
  </si>
  <si>
    <t xml:space="preserve">Couverture en tôles ondulées galvanisées BG 28 de couleur bleu UNICEF </t>
  </si>
  <si>
    <r>
      <t>m</t>
    </r>
    <r>
      <rPr>
        <vertAlign val="superscript"/>
        <sz val="10"/>
        <color theme="1"/>
        <rFont val="Arial"/>
        <family val="2"/>
      </rPr>
      <t>2</t>
    </r>
  </si>
  <si>
    <t>4.40</t>
  </si>
  <si>
    <t xml:space="preserve">Fo+pose planche de rive 20 cm, ép. 2,5 cm y compris toute sujétion de fixation, de traitement AVANT MONTAGE et de mise en peinture </t>
  </si>
  <si>
    <t>4.50</t>
  </si>
  <si>
    <t>Fo+pose des goutières métalliques en tole de 1,5mm et accessoires y compris toute sujétion</t>
  </si>
  <si>
    <t>4.60</t>
  </si>
  <si>
    <t>Fo+pose des descentes d'eau Ф 90 et accessoires y compris toute sujétion</t>
  </si>
  <si>
    <t>SOUS-TOTAL 4.0 - CHARPENTE BOIS - COUVERTURE</t>
  </si>
  <si>
    <t>5.0</t>
  </si>
  <si>
    <t>PLOMBERIE</t>
  </si>
  <si>
    <t>5.10</t>
  </si>
  <si>
    <t>Fourniture et pose tuyaux PVC diam 100 pour ventilation de la fosse y compris accessoire de fixation et treillis anti insectes suivant plans</t>
  </si>
  <si>
    <t>5.20</t>
  </si>
  <si>
    <t>Fourniture et pose TE en PVC diam 100 pour fermer la partie supérieure des PVC 100 y compris toute sujection de pose</t>
  </si>
  <si>
    <t>5.30</t>
  </si>
  <si>
    <t>Fo et Po citerne plastique de 500 litres (sur côté latrines) y compris toute sujétion (pose robinet 1/2, vannes d'arrêt et autres accessoires de raccordements)</t>
  </si>
  <si>
    <t>5.40</t>
  </si>
  <si>
    <t>Aménagement des trous de défécation en maçonnerie conformément aux besoins des bénéficiaires et condanmés le second trou de chaque cabine</t>
  </si>
  <si>
    <t>5.50</t>
  </si>
  <si>
    <t xml:space="preserve">Construction d'un socle en moellons de 1,50 m de diametre et de 1,2m de hauteur par rapport au TN avec une plateforme en béton armé de 7cm y compris une fondation de 0,4m au minimum. Le tank de 500 L sera incrusté de 30 cm dans le socle avec un sellement en surface. Le mur extérieur des meollons sera rejointoyé et un puits perdu sera crée pour eviter les bourbiers au point de lavage des mains. </t>
  </si>
  <si>
    <t>SOUS - TOTAL 5.0 - PLOMBERIE</t>
  </si>
  <si>
    <t>6.0</t>
  </si>
  <si>
    <t xml:space="preserve">MENUISERIE METALLIQUE </t>
  </si>
  <si>
    <t>6.10</t>
  </si>
  <si>
    <t>Porte métallique pleine de 1,5mm de 80x210 avec fenêtre d'aération à la partie supérieure y compris vérrous interne et externe et toute sujetion de pose</t>
  </si>
  <si>
    <t xml:space="preserve">SOUS - TOTAL - 6.0 - MENUISERIE METALLIQUE </t>
  </si>
  <si>
    <t>7.0</t>
  </si>
  <si>
    <t>PEINTURE</t>
  </si>
  <si>
    <t>7.10</t>
  </si>
  <si>
    <t xml:space="preserve">Peinture acrylique sur murs interieurs et extérieurs à partir de 1.10m de hauteur pour les murs extérieurs, y compris préparation des surfaces (masticage, grattage, ponçage) </t>
  </si>
  <si>
    <t>7.20</t>
  </si>
  <si>
    <t xml:space="preserve">Email bleu Unicef sur murs intérieurs et extérieurs jusqu'à 1,10 m de hauteur, y compris préparation des surfaces (masticage, grattage, ponçage) </t>
  </si>
  <si>
    <t>7.30</t>
  </si>
  <si>
    <t xml:space="preserve">Email bleu Unicef sur planche de rive en bois, y compris préparation des surfaces (masticage, grattage, ponçage) </t>
  </si>
  <si>
    <t>7.40</t>
  </si>
  <si>
    <t xml:space="preserve">Email bleu Unicef sur porte métallique, y compris préparation des surfaces (masticage, grattage, ponçage) </t>
  </si>
  <si>
    <t>7.50</t>
  </si>
  <si>
    <t>Fourniture et Pose de panneau de visibilité de 1mX0,6m en façade latérale avec logo Baillieur, Logo UNICEF, partenaire etc….</t>
  </si>
  <si>
    <t>SOUS - TOTAL - 7.0 - PEINTURE</t>
  </si>
  <si>
    <t>TOTAL GENERAL: DEUX (02) BLOCS DE LATRINES DE DEUX PORTES EP A NYABIONDO</t>
  </si>
  <si>
    <t>TOTAL UN BLOC DE LATRINE A DEUX PORTES</t>
  </si>
  <si>
    <t xml:space="preserve">SANITAIRES : Deux (02) Blocs de Deux (02) portes de latrines durables </t>
  </si>
  <si>
    <r>
      <rPr>
        <b/>
        <sz val="11"/>
        <color rgb="FFFFFFFF"/>
        <rFont val="Arial"/>
        <family val="2"/>
      </rPr>
      <t xml:space="preserve">Piece 10 - </t>
    </r>
    <r>
      <rPr>
        <b/>
        <sz val="11"/>
        <color rgb="FFFF0000"/>
        <rFont val="Arial"/>
        <family val="2"/>
      </rPr>
      <t>LOT UNIQUE</t>
    </r>
    <r>
      <rPr>
        <b/>
        <sz val="11"/>
        <color rgb="FFFFFFFF"/>
        <rFont val="Arial"/>
        <family val="2"/>
      </rPr>
      <t xml:space="preserve"> - Cadre du Bordereau du Devis Quantitatif et Estimatif (BDQE) 
</t>
    </r>
    <r>
      <rPr>
        <b/>
        <sz val="12"/>
        <color rgb="FFFFFFFF"/>
        <rFont val="Arial"/>
        <family val="2"/>
      </rPr>
      <t>LRPS-2025-</t>
    </r>
    <r>
      <rPr>
        <b/>
        <sz val="12"/>
        <color rgb="FFFF0000"/>
        <rFont val="Arial"/>
        <family val="2"/>
      </rPr>
      <t xml:space="preserve">919200933 </t>
    </r>
    <r>
      <rPr>
        <b/>
        <sz val="12"/>
        <color rgb="FFFFFFFF"/>
        <rFont val="Arial"/>
        <family val="2"/>
      </rPr>
      <t>: Travaux de réhabilitation/parachèvement de l’école EP TABA Zaïre village Kawama, Kalemie, province du Tanganyika
41 mètres de longueur et 7 mètres de largeur</t>
    </r>
    <r>
      <rPr>
        <b/>
        <sz val="11"/>
        <color theme="0"/>
        <rFont val="Arial"/>
        <family val="2"/>
      </rPr>
      <t xml:space="preserve"> et 2 blocs de Latrines à deux portes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</si>
</sst>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 _F_-;\-* #,##0.00\ _F_-;_-* &quot;-&quot;??\ _F_-;_-@_-"/>
    <numFmt numFmtId="166" formatCode="_-[$$-409]* #,##0.00_ ;_-[$$-409]* \-#,##0.00\ ;_-[$$-409]* &quot;-&quot;??_ ;_-@_ "/>
    <numFmt numFmtId="167" formatCode="0.0;[Red]0.0"/>
    <numFmt numFmtId="168" formatCode="_([$$-409]* #,##0.00_);_([$$-409]* \(#,##0.00\);_([$$-409]* &quot;-&quot;??_);_(@_)"/>
    <numFmt numFmtId="169" formatCode="_-* #,##0.00_-;\-* #,##0.00_-;_-* &quot;-&quot;??_-;_-@"/>
  </numFmts>
  <fonts count="37" x14ac:knownFonts="1">
    <font>
      <sz val="10"/>
      <name val="Arial"/>
    </font>
    <font>
      <sz val="10"/>
      <name val="Arial"/>
      <family val="2"/>
    </font>
    <font>
      <sz val="8"/>
      <name val="Arial"/>
      <family val="2"/>
    </font>
    <font>
      <sz val="10"/>
      <name val="Arial"/>
      <family val="2"/>
    </font>
    <font>
      <b/>
      <sz val="10"/>
      <name val="Arial"/>
      <family val="2"/>
    </font>
    <font>
      <sz val="10"/>
      <color theme="1"/>
      <name val="Arial"/>
      <family val="2"/>
    </font>
    <font>
      <b/>
      <sz val="11"/>
      <color theme="0"/>
      <name val="Arial"/>
      <family val="2"/>
    </font>
    <font>
      <sz val="11"/>
      <name val="Arial"/>
      <family val="2"/>
    </font>
    <font>
      <i/>
      <u/>
      <sz val="11"/>
      <name val="Arial"/>
      <family val="2"/>
    </font>
    <font>
      <b/>
      <sz val="14"/>
      <color theme="0"/>
      <name val="Arial"/>
      <family val="2"/>
    </font>
    <font>
      <b/>
      <sz val="16"/>
      <color theme="0"/>
      <name val="Arial"/>
      <family val="2"/>
    </font>
    <font>
      <b/>
      <sz val="10"/>
      <color theme="0"/>
      <name val="Arial"/>
      <family val="2"/>
    </font>
    <font>
      <b/>
      <sz val="13"/>
      <name val="Arial"/>
      <family val="2"/>
    </font>
    <font>
      <vertAlign val="superscript"/>
      <sz val="10"/>
      <name val="Arial"/>
      <family val="2"/>
    </font>
    <font>
      <b/>
      <sz val="10"/>
      <color theme="1"/>
      <name val="Arial"/>
      <family val="2"/>
    </font>
    <font>
      <b/>
      <sz val="13"/>
      <color rgb="FF002060"/>
      <name val="Arial"/>
      <family val="2"/>
    </font>
    <font>
      <b/>
      <i/>
      <sz val="10"/>
      <name val="Arial"/>
      <family val="2"/>
    </font>
    <font>
      <sz val="12"/>
      <name val="Arial"/>
      <family val="2"/>
    </font>
    <font>
      <b/>
      <sz val="12"/>
      <name val="Arial"/>
      <family val="2"/>
    </font>
    <font>
      <b/>
      <sz val="15"/>
      <color rgb="FFC00000"/>
      <name val="Arial"/>
      <family val="2"/>
    </font>
    <font>
      <b/>
      <sz val="15"/>
      <name val="Arial"/>
      <family val="2"/>
    </font>
    <font>
      <sz val="15"/>
      <name val="Arial"/>
      <family val="2"/>
    </font>
    <font>
      <b/>
      <i/>
      <sz val="12"/>
      <name val="Arial"/>
      <family val="2"/>
    </font>
    <font>
      <b/>
      <sz val="12"/>
      <color theme="0"/>
      <name val="Arial"/>
      <family val="2"/>
    </font>
    <font>
      <sz val="10"/>
      <color rgb="FF000000"/>
      <name val="Arial"/>
      <family val="2"/>
    </font>
    <font>
      <b/>
      <sz val="10"/>
      <color rgb="FF000000"/>
      <name val="Arial"/>
      <family val="2"/>
    </font>
    <font>
      <b/>
      <sz val="10"/>
      <color rgb="FFFF0000"/>
      <name val="Arial"/>
      <family val="2"/>
    </font>
    <font>
      <b/>
      <sz val="10"/>
      <name val="Arial"/>
      <family val="2"/>
    </font>
    <font>
      <b/>
      <sz val="11"/>
      <color rgb="FFFFFFFF"/>
      <name val="Arial"/>
      <family val="2"/>
    </font>
    <font>
      <b/>
      <sz val="11"/>
      <color rgb="FFFF0000"/>
      <name val="Arial"/>
      <family val="2"/>
    </font>
    <font>
      <b/>
      <sz val="12"/>
      <color rgb="FFFFFFFF"/>
      <name val="Arial"/>
      <family val="2"/>
    </font>
    <font>
      <sz val="10"/>
      <color rgb="FF000000"/>
      <name val="Arial"/>
      <family val="2"/>
    </font>
    <font>
      <i/>
      <sz val="10"/>
      <name val="Arial"/>
      <family val="2"/>
    </font>
    <font>
      <b/>
      <sz val="12"/>
      <color rgb="FFFF0000"/>
      <name val="Arial"/>
      <family val="2"/>
    </font>
    <font>
      <vertAlign val="superscript"/>
      <sz val="10"/>
      <color rgb="FF000000"/>
      <name val="Arial"/>
      <family val="2"/>
    </font>
    <font>
      <vertAlign val="superscript"/>
      <sz val="10"/>
      <color theme="1"/>
      <name val="Arial"/>
      <family val="2"/>
    </font>
    <font>
      <b/>
      <sz val="12"/>
      <color theme="1"/>
      <name val="Arial"/>
      <family val="2"/>
    </font>
  </fonts>
  <fills count="12">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rgb="FF00B0F0"/>
        <bgColor indexed="64"/>
      </patternFill>
    </fill>
    <fill>
      <patternFill patternType="solid">
        <fgColor rgb="FFFFFF00"/>
        <bgColor indexed="64"/>
      </patternFill>
    </fill>
    <fill>
      <patternFill patternType="solid">
        <fgColor rgb="FFD8D8D8"/>
        <bgColor rgb="FFD8D8D8"/>
      </patternFill>
    </fill>
    <fill>
      <patternFill patternType="solid">
        <fgColor theme="0"/>
        <bgColor indexed="64"/>
      </patternFill>
    </fill>
    <fill>
      <patternFill patternType="solid">
        <fgColor rgb="FFFFFFFF"/>
        <bgColor rgb="FFFFFFFF"/>
      </patternFill>
    </fill>
    <fill>
      <patternFill patternType="solid">
        <fgColor rgb="FFF7FCB4"/>
        <bgColor rgb="FFFFFFE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medium">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style="thin">
        <color indexed="64"/>
      </left>
      <right style="medium">
        <color indexed="64"/>
      </right>
      <top/>
      <bottom style="dashed">
        <color indexed="64"/>
      </bottom>
      <diagonal/>
    </border>
  </borders>
  <cellStyleXfs count="10">
    <xf numFmtId="0" fontId="0" fillId="0" borderId="0"/>
    <xf numFmtId="164"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cellStyleXfs>
  <cellXfs count="116">
    <xf numFmtId="0" fontId="0" fillId="0" borderId="0" xfId="0"/>
    <xf numFmtId="0" fontId="7" fillId="0" borderId="0" xfId="0" applyFont="1" applyAlignment="1">
      <alignment vertical="center"/>
    </xf>
    <xf numFmtId="0" fontId="1" fillId="0" borderId="0" xfId="0" applyFont="1" applyAlignment="1">
      <alignment vertical="center"/>
    </xf>
    <xf numFmtId="0" fontId="7" fillId="0" borderId="0" xfId="0" applyFont="1"/>
    <xf numFmtId="0" fontId="1" fillId="0" borderId="0" xfId="0" applyFont="1"/>
    <xf numFmtId="0" fontId="16" fillId="0" borderId="0" xfId="0" applyFont="1" applyAlignment="1">
      <alignment horizontal="right" vertical="center"/>
    </xf>
    <xf numFmtId="4" fontId="4" fillId="0" borderId="0" xfId="0" applyNumberFormat="1" applyFont="1" applyAlignment="1">
      <alignment vertical="center"/>
    </xf>
    <xf numFmtId="4" fontId="1" fillId="0" borderId="0" xfId="0" applyNumberFormat="1" applyFont="1" applyAlignment="1">
      <alignment vertical="center"/>
    </xf>
    <xf numFmtId="4" fontId="4" fillId="0" borderId="0" xfId="0" applyNumberFormat="1" applyFont="1" applyAlignment="1">
      <alignment horizontal="center" vertical="center"/>
    </xf>
    <xf numFmtId="0" fontId="21" fillId="0" borderId="0" xfId="0" applyFont="1" applyAlignment="1">
      <alignment vertical="center"/>
    </xf>
    <xf numFmtId="0" fontId="17" fillId="0" borderId="0" xfId="0" applyFont="1" applyAlignment="1">
      <alignment vertical="center"/>
    </xf>
    <xf numFmtId="2" fontId="4" fillId="0" borderId="0" xfId="0" applyNumberFormat="1" applyFont="1" applyAlignment="1">
      <alignment horizontal="center" vertical="center"/>
    </xf>
    <xf numFmtId="166" fontId="1" fillId="0" borderId="0" xfId="1" applyNumberFormat="1" applyFont="1" applyFill="1" applyAlignment="1">
      <alignment horizontal="center" vertical="center"/>
    </xf>
    <xf numFmtId="166" fontId="4" fillId="0" borderId="0" xfId="1" applyNumberFormat="1" applyFont="1" applyFill="1" applyAlignment="1">
      <alignment horizontal="center" vertical="center"/>
    </xf>
    <xf numFmtId="0" fontId="1" fillId="0" borderId="0" xfId="0" applyFont="1" applyAlignment="1">
      <alignment horizontal="right" vertical="center"/>
    </xf>
    <xf numFmtId="1" fontId="11" fillId="2" borderId="1" xfId="0" applyNumberFormat="1" applyFont="1" applyFill="1" applyBorder="1" applyAlignment="1">
      <alignment horizontal="right" vertical="center"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166" fontId="11" fillId="2" borderId="1" xfId="1" applyNumberFormat="1" applyFont="1" applyFill="1" applyBorder="1" applyAlignment="1">
      <alignment horizontal="center" vertical="center" wrapText="1"/>
    </xf>
    <xf numFmtId="3" fontId="12" fillId="3"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166" fontId="1" fillId="0" borderId="1" xfId="1" applyNumberFormat="1" applyFont="1" applyFill="1" applyBorder="1" applyAlignment="1">
      <alignment horizontal="center" vertical="center" wrapText="1"/>
    </xf>
    <xf numFmtId="166" fontId="15" fillId="5" borderId="1" xfId="1" applyNumberFormat="1" applyFont="1" applyFill="1" applyBorder="1" applyAlignment="1">
      <alignment horizontal="center" vertical="center" wrapText="1"/>
    </xf>
    <xf numFmtId="0" fontId="1" fillId="0" borderId="1" xfId="0" applyFont="1" applyBorder="1" applyAlignment="1">
      <alignment vertical="center" wrapText="1"/>
    </xf>
    <xf numFmtId="166" fontId="1" fillId="0" borderId="1" xfId="2" applyNumberFormat="1" applyFont="1" applyFill="1" applyBorder="1" applyAlignment="1">
      <alignment horizontal="center" vertical="center" wrapText="1"/>
    </xf>
    <xf numFmtId="166" fontId="18" fillId="5" borderId="1" xfId="1"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6" fontId="20" fillId="4" borderId="1" xfId="1" applyNumberFormat="1" applyFont="1" applyFill="1" applyBorder="1" applyAlignment="1">
      <alignment horizontal="center" vertical="center"/>
    </xf>
    <xf numFmtId="10" fontId="22" fillId="0" borderId="1" xfId="1" applyNumberFormat="1" applyFont="1" applyFill="1" applyBorder="1" applyAlignment="1">
      <alignment horizontal="center" vertical="center"/>
    </xf>
    <xf numFmtId="166" fontId="17" fillId="0" borderId="1" xfId="1" applyNumberFormat="1" applyFont="1" applyFill="1" applyBorder="1" applyAlignment="1">
      <alignment horizontal="center" vertical="center"/>
    </xf>
    <xf numFmtId="166" fontId="9" fillId="2" borderId="1" xfId="1" applyNumberFormat="1" applyFont="1" applyFill="1" applyBorder="1" applyAlignment="1">
      <alignment horizontal="center" vertical="center"/>
    </xf>
    <xf numFmtId="3" fontId="12" fillId="7" borderId="1" xfId="0" applyNumberFormat="1" applyFont="1" applyFill="1" applyBorder="1" applyAlignment="1">
      <alignment horizontal="right" vertical="center" wrapText="1"/>
    </xf>
    <xf numFmtId="1" fontId="4" fillId="0" borderId="1" xfId="0" applyNumberFormat="1" applyFont="1" applyBorder="1" applyAlignment="1">
      <alignment horizontal="right" vertical="center" wrapText="1"/>
    </xf>
    <xf numFmtId="0" fontId="1" fillId="0" borderId="1" xfId="0" applyFont="1" applyBorder="1" applyAlignment="1">
      <alignment horizontal="left" vertical="center" wrapText="1" indent="3"/>
    </xf>
    <xf numFmtId="2" fontId="1" fillId="0" borderId="1" xfId="0" applyNumberFormat="1" applyFont="1" applyBorder="1" applyAlignment="1">
      <alignment horizontal="center" vertical="center" wrapText="1"/>
    </xf>
    <xf numFmtId="0" fontId="31" fillId="0" borderId="1" xfId="0" applyFont="1" applyBorder="1" applyAlignment="1">
      <alignment horizontal="left" vertical="top" wrapText="1" indent="3"/>
    </xf>
    <xf numFmtId="0" fontId="1" fillId="0" borderId="1" xfId="0" applyFont="1" applyBorder="1" applyAlignment="1">
      <alignment horizontal="left" vertical="top" wrapText="1" indent="3"/>
    </xf>
    <xf numFmtId="1" fontId="14" fillId="0" borderId="1" xfId="0" applyNumberFormat="1" applyFont="1" applyBorder="1" applyAlignment="1">
      <alignment horizontal="right" vertical="center" wrapText="1"/>
    </xf>
    <xf numFmtId="166" fontId="14" fillId="0" borderId="1" xfId="1" applyNumberFormat="1" applyFont="1" applyFill="1" applyBorder="1" applyAlignment="1">
      <alignment horizontal="center" vertical="center" wrapText="1"/>
    </xf>
    <xf numFmtId="1"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indent="3"/>
    </xf>
    <xf numFmtId="0" fontId="5" fillId="0" borderId="1" xfId="0" applyFont="1" applyBorder="1" applyAlignment="1">
      <alignment horizontal="center" vertical="center" wrapText="1"/>
    </xf>
    <xf numFmtId="166" fontId="4" fillId="0" borderId="1" xfId="1" applyNumberFormat="1" applyFont="1" applyFill="1" applyBorder="1" applyAlignment="1">
      <alignment horizontal="center" vertical="center" wrapText="1"/>
    </xf>
    <xf numFmtId="0" fontId="31" fillId="0" borderId="1" xfId="0" applyFont="1" applyBorder="1" applyAlignment="1">
      <alignment horizontal="left" vertical="center" wrapText="1" indent="3"/>
    </xf>
    <xf numFmtId="3" fontId="12" fillId="3" borderId="5" xfId="0" applyNumberFormat="1" applyFont="1" applyFill="1" applyBorder="1" applyAlignment="1">
      <alignment horizontal="right" vertical="center" wrapText="1"/>
    </xf>
    <xf numFmtId="3" fontId="12" fillId="3" borderId="0" xfId="0" applyNumberFormat="1" applyFont="1" applyFill="1" applyAlignment="1">
      <alignment horizontal="left" vertical="center"/>
    </xf>
    <xf numFmtId="3" fontId="1" fillId="3" borderId="0" xfId="0" applyNumberFormat="1" applyFont="1" applyFill="1" applyAlignment="1">
      <alignment horizontal="right" vertical="center" wrapText="1"/>
    </xf>
    <xf numFmtId="2" fontId="4" fillId="3" borderId="0" xfId="0" applyNumberFormat="1" applyFont="1" applyFill="1" applyAlignment="1">
      <alignment horizontal="center" vertical="center" wrapText="1"/>
    </xf>
    <xf numFmtId="166" fontId="4" fillId="3" borderId="0" xfId="1" applyNumberFormat="1" applyFont="1" applyFill="1" applyBorder="1" applyAlignment="1">
      <alignment horizontal="center" vertical="center" wrapText="1"/>
    </xf>
    <xf numFmtId="166" fontId="1" fillId="3" borderId="6" xfId="1"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1" fillId="0" borderId="1" xfId="0" applyFont="1" applyBorder="1" applyAlignment="1">
      <alignment horizontal="left" vertical="center" wrapText="1" indent="2"/>
    </xf>
    <xf numFmtId="166" fontId="1" fillId="0" borderId="4" xfId="1" applyNumberFormat="1" applyFont="1" applyFill="1" applyBorder="1" applyAlignment="1">
      <alignment horizontal="center" vertical="center" wrapText="1"/>
    </xf>
    <xf numFmtId="167" fontId="1" fillId="0" borderId="1" xfId="0" applyNumberFormat="1" applyFont="1" applyBorder="1" applyAlignment="1">
      <alignment horizontal="right" vertical="center" wrapText="1"/>
    </xf>
    <xf numFmtId="167" fontId="0" fillId="0" borderId="1" xfId="0" applyNumberFormat="1" applyBorder="1" applyAlignment="1">
      <alignment horizontal="righ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2" fillId="0" borderId="1" xfId="0" applyFont="1" applyBorder="1" applyAlignment="1">
      <alignment horizontal="right" vertical="center" wrapText="1"/>
    </xf>
    <xf numFmtId="1" fontId="1"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27" fillId="0" borderId="1" xfId="0" applyFont="1" applyBorder="1" applyAlignment="1">
      <alignment horizontal="center" vertical="center"/>
    </xf>
    <xf numFmtId="0" fontId="4" fillId="0" borderId="1" xfId="0" applyFont="1" applyBorder="1" applyAlignment="1">
      <alignment horizontal="center" vertical="center"/>
    </xf>
    <xf numFmtId="1" fontId="1" fillId="0" borderId="1" xfId="0" applyNumberFormat="1" applyFont="1" applyBorder="1" applyAlignment="1">
      <alignment horizontal="center" vertical="center" wrapText="1"/>
    </xf>
    <xf numFmtId="0" fontId="17" fillId="0" borderId="1" xfId="0" applyFont="1" applyBorder="1" applyAlignment="1">
      <alignment horizontal="left" vertical="top"/>
    </xf>
    <xf numFmtId="0" fontId="19" fillId="4" borderId="1" xfId="0" applyFont="1" applyFill="1" applyBorder="1" applyAlignment="1">
      <alignment horizontal="right" vertical="center"/>
    </xf>
    <xf numFmtId="0" fontId="17" fillId="0" borderId="1" xfId="0" applyFont="1" applyBorder="1" applyAlignment="1">
      <alignment horizontal="right" vertical="center"/>
    </xf>
    <xf numFmtId="0" fontId="23" fillId="2" borderId="1" xfId="0" applyFont="1" applyFill="1" applyBorder="1" applyAlignment="1">
      <alignment horizontal="right"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8" fillId="0" borderId="1" xfId="0" applyFont="1" applyBorder="1" applyAlignment="1">
      <alignment horizontal="center" vertical="center"/>
    </xf>
    <xf numFmtId="0" fontId="22" fillId="0" borderId="1" xfId="0" applyFont="1" applyBorder="1" applyAlignment="1">
      <alignment horizontal="right" vertical="center"/>
    </xf>
    <xf numFmtId="3" fontId="12" fillId="3" borderId="2" xfId="0" applyNumberFormat="1" applyFont="1" applyFill="1" applyBorder="1" applyAlignment="1">
      <alignment horizontal="left" vertical="center"/>
    </xf>
    <xf numFmtId="3" fontId="12" fillId="3" borderId="3" xfId="0" applyNumberFormat="1" applyFont="1" applyFill="1" applyBorder="1" applyAlignment="1">
      <alignment horizontal="left" vertical="center"/>
    </xf>
    <xf numFmtId="3" fontId="12" fillId="3" borderId="4" xfId="0" applyNumberFormat="1" applyFont="1" applyFill="1" applyBorder="1" applyAlignment="1">
      <alignment horizontal="left" vertical="center"/>
    </xf>
    <xf numFmtId="0" fontId="10" fillId="6" borderId="1" xfId="0" applyFont="1" applyFill="1" applyBorder="1" applyAlignment="1">
      <alignment horizontal="center" wrapText="1"/>
    </xf>
    <xf numFmtId="0" fontId="18" fillId="0" borderId="1" xfId="0" applyFont="1" applyBorder="1" applyAlignment="1">
      <alignment horizontal="right" vertical="center" wrapText="1"/>
    </xf>
    <xf numFmtId="3" fontId="12" fillId="7" borderId="2" xfId="0" applyNumberFormat="1" applyFont="1" applyFill="1" applyBorder="1" applyAlignment="1">
      <alignment horizontal="left" vertical="center"/>
    </xf>
    <xf numFmtId="3" fontId="12" fillId="7" borderId="3" xfId="0" applyNumberFormat="1" applyFont="1" applyFill="1" applyBorder="1" applyAlignment="1">
      <alignment horizontal="left" vertical="center"/>
    </xf>
    <xf numFmtId="3" fontId="12" fillId="7" borderId="4" xfId="0" applyNumberFormat="1" applyFont="1" applyFill="1" applyBorder="1" applyAlignment="1">
      <alignment horizontal="left" vertical="center"/>
    </xf>
    <xf numFmtId="0" fontId="5" fillId="0" borderId="0" xfId="0" applyFont="1"/>
    <xf numFmtId="169" fontId="14" fillId="11" borderId="8" xfId="0" applyNumberFormat="1" applyFont="1" applyFill="1" applyBorder="1" applyAlignment="1">
      <alignment vertical="center"/>
    </xf>
    <xf numFmtId="0" fontId="14" fillId="11" borderId="9" xfId="0" applyFont="1" applyFill="1" applyBorder="1" applyAlignment="1">
      <alignment horizontal="left" vertical="center"/>
    </xf>
    <xf numFmtId="0" fontId="14" fillId="11" borderId="10" xfId="0" applyFont="1" applyFill="1" applyBorder="1" applyAlignment="1">
      <alignment horizontal="left" vertical="center"/>
    </xf>
    <xf numFmtId="0" fontId="14" fillId="11" borderId="11" xfId="0" applyFont="1" applyFill="1" applyBorder="1" applyAlignment="1">
      <alignment horizontal="left"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164" fontId="36" fillId="0" borderId="15" xfId="1" applyFont="1" applyFill="1" applyBorder="1" applyAlignment="1">
      <alignment horizontal="center" vertical="center"/>
    </xf>
    <xf numFmtId="0" fontId="1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xf>
    <xf numFmtId="168" fontId="5" fillId="8" borderId="1" xfId="0" applyNumberFormat="1" applyFont="1" applyFill="1" applyBorder="1" applyAlignment="1">
      <alignment vertical="center"/>
    </xf>
    <xf numFmtId="0" fontId="1" fillId="0" borderId="1" xfId="0" applyFont="1" applyBorder="1" applyAlignment="1">
      <alignment horizontal="center" vertical="center"/>
    </xf>
    <xf numFmtId="2" fontId="1" fillId="0" borderId="1" xfId="0" applyNumberFormat="1" applyFont="1" applyBorder="1" applyAlignment="1">
      <alignment vertical="center"/>
    </xf>
    <xf numFmtId="168" fontId="1" fillId="0" borderId="1" xfId="0" applyNumberFormat="1" applyFont="1" applyBorder="1" applyAlignment="1">
      <alignment vertical="center"/>
    </xf>
    <xf numFmtId="0" fontId="1" fillId="9" borderId="1" xfId="0" applyFont="1" applyFill="1" applyBorder="1" applyAlignment="1">
      <alignment vertical="center" wrapText="1"/>
    </xf>
    <xf numFmtId="0" fontId="14" fillId="8" borderId="1" xfId="0" applyFont="1" applyFill="1" applyBorder="1" applyAlignment="1">
      <alignment horizontal="right" vertical="center"/>
    </xf>
    <xf numFmtId="168" fontId="14" fillId="8" borderId="1" xfId="0" applyNumberFormat="1"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2" fontId="5" fillId="0" borderId="1" xfId="0" applyNumberFormat="1" applyFont="1" applyBorder="1" applyAlignment="1">
      <alignment vertical="center"/>
    </xf>
    <xf numFmtId="168" fontId="5" fillId="0" borderId="1" xfId="0" applyNumberFormat="1" applyFont="1" applyBorder="1" applyAlignment="1">
      <alignment vertical="center"/>
    </xf>
    <xf numFmtId="2"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14" fillId="8" borderId="2" xfId="0" applyFont="1" applyFill="1" applyBorder="1" applyAlignment="1">
      <alignment horizontal="right" vertical="center"/>
    </xf>
    <xf numFmtId="0" fontId="14" fillId="8" borderId="3" xfId="0" applyFont="1" applyFill="1" applyBorder="1" applyAlignment="1">
      <alignment horizontal="right" vertical="center"/>
    </xf>
    <xf numFmtId="0" fontId="14" fillId="8" borderId="4" xfId="0" applyFont="1" applyFill="1" applyBorder="1" applyAlignment="1">
      <alignment horizontal="right" vertical="center"/>
    </xf>
    <xf numFmtId="0" fontId="14" fillId="8" borderId="2" xfId="0" applyFont="1" applyFill="1" applyBorder="1" applyAlignment="1">
      <alignment horizontal="left" vertical="center"/>
    </xf>
    <xf numFmtId="0" fontId="14" fillId="8" borderId="3" xfId="0" applyFont="1" applyFill="1" applyBorder="1" applyAlignment="1">
      <alignment horizontal="left" vertical="center"/>
    </xf>
    <xf numFmtId="0" fontId="14" fillId="8" borderId="4" xfId="0" applyFont="1" applyFill="1" applyBorder="1" applyAlignment="1">
      <alignment horizontal="left" vertical="center"/>
    </xf>
  </cellXfs>
  <cellStyles count="10">
    <cellStyle name="Comma" xfId="1" builtinId="3"/>
    <cellStyle name="Comma 2" xfId="6" xr:uid="{97917BF6-4959-4959-B4F6-EA6C41A300EA}"/>
    <cellStyle name="Milliers 2" xfId="2" xr:uid="{00000000-0005-0000-0000-000001000000}"/>
    <cellStyle name="Milliers 2 2" xfId="7" xr:uid="{5C71B62A-9372-4795-9B40-C101A3965F57}"/>
    <cellStyle name="Milliers 3" xfId="3" xr:uid="{00000000-0005-0000-0000-000002000000}"/>
    <cellStyle name="Milliers 3 2" xfId="8" xr:uid="{1718859F-BFA0-4647-A3C7-0218C438F057}"/>
    <cellStyle name="Normal" xfId="0" builtinId="0"/>
    <cellStyle name="Normal 2" xfId="4" xr:uid="{00000000-0005-0000-0000-000004000000}"/>
    <cellStyle name="Normal 2 2" xfId="9" xr:uid="{73AE8038-6ED9-4C23-B004-DC16EDAC0436}"/>
    <cellStyle name="Normal 3" xfId="5" xr:uid="{E84DB86D-D0FC-403D-BB6E-07A62FEEE02D}"/>
  </cellStyles>
  <dxfs count="7">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
      <fill>
        <patternFill>
          <bgColor rgb="FFFFFFC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1"/>
  <sheetViews>
    <sheetView tabSelected="1" topLeftCell="A92" zoomScale="130" zoomScaleNormal="130" zoomScaleSheetLayoutView="90" workbookViewId="0">
      <selection activeCell="J116" sqref="J116"/>
    </sheetView>
  </sheetViews>
  <sheetFormatPr defaultColWidth="9.1796875" defaultRowHeight="13" x14ac:dyDescent="0.25"/>
  <cols>
    <col min="1" max="1" width="6.453125" style="14" bestFit="1" customWidth="1"/>
    <col min="2" max="2" width="93.453125" style="2" customWidth="1"/>
    <col min="3" max="3" width="7.81640625" style="2" customWidth="1"/>
    <col min="4" max="4" width="8.81640625" style="11" bestFit="1" customWidth="1"/>
    <col min="5" max="5" width="13.54296875" style="13" customWidth="1"/>
    <col min="6" max="6" width="17.54296875" style="12" customWidth="1"/>
    <col min="7" max="16384" width="9.1796875" style="2"/>
  </cols>
  <sheetData>
    <row r="1" spans="1:21" ht="22" customHeight="1" x14ac:dyDescent="0.25">
      <c r="A1" s="66" t="s">
        <v>78</v>
      </c>
      <c r="B1" s="67"/>
      <c r="C1" s="67"/>
      <c r="D1" s="67"/>
      <c r="E1" s="67"/>
      <c r="F1" s="67"/>
    </row>
    <row r="2" spans="1:21" s="3" customFormat="1" ht="44.15" customHeight="1" x14ac:dyDescent="0.3">
      <c r="A2" s="75" t="s">
        <v>0</v>
      </c>
      <c r="B2" s="75"/>
      <c r="C2" s="75"/>
      <c r="D2" s="75"/>
      <c r="E2" s="75"/>
      <c r="F2" s="75"/>
      <c r="G2" s="4"/>
      <c r="H2" s="4"/>
      <c r="I2" s="4"/>
      <c r="J2" s="4"/>
      <c r="K2" s="4"/>
      <c r="L2" s="4"/>
      <c r="M2" s="4"/>
      <c r="N2" s="4"/>
      <c r="O2" s="4"/>
      <c r="P2" s="4"/>
      <c r="Q2" s="4"/>
      <c r="R2" s="4"/>
      <c r="S2" s="4"/>
      <c r="T2" s="4"/>
      <c r="U2" s="4"/>
    </row>
    <row r="3" spans="1:21" ht="20" x14ac:dyDescent="0.4">
      <c r="A3" s="80" t="s">
        <v>1</v>
      </c>
      <c r="B3" s="80"/>
      <c r="C3" s="80"/>
      <c r="D3" s="80"/>
      <c r="E3" s="80"/>
      <c r="F3" s="80"/>
    </row>
    <row r="4" spans="1:21" s="1" customFormat="1" ht="86.5" customHeight="1" x14ac:dyDescent="0.25">
      <c r="A4" s="73" t="s">
        <v>222</v>
      </c>
      <c r="B4" s="74"/>
      <c r="C4" s="74"/>
      <c r="D4" s="74"/>
      <c r="E4" s="74"/>
      <c r="F4" s="74"/>
    </row>
    <row r="5" spans="1:21" ht="26" x14ac:dyDescent="0.25">
      <c r="A5" s="15" t="s">
        <v>2</v>
      </c>
      <c r="B5" s="16" t="s">
        <v>3</v>
      </c>
      <c r="C5" s="17" t="s">
        <v>4</v>
      </c>
      <c r="D5" s="18" t="s">
        <v>5</v>
      </c>
      <c r="E5" s="19" t="s">
        <v>6</v>
      </c>
      <c r="F5" s="19" t="s">
        <v>7</v>
      </c>
    </row>
    <row r="6" spans="1:21" ht="16.5" x14ac:dyDescent="0.25">
      <c r="A6" s="20">
        <v>1</v>
      </c>
      <c r="B6" s="77" t="s">
        <v>8</v>
      </c>
      <c r="C6" s="78"/>
      <c r="D6" s="78"/>
      <c r="E6" s="78"/>
      <c r="F6" s="79"/>
    </row>
    <row r="7" spans="1:21" x14ac:dyDescent="0.25">
      <c r="A7" s="34" t="s">
        <v>9</v>
      </c>
      <c r="B7" s="57" t="s">
        <v>10</v>
      </c>
      <c r="C7" s="58"/>
      <c r="D7" s="58"/>
      <c r="E7" s="58"/>
      <c r="F7" s="59"/>
    </row>
    <row r="8" spans="1:21" ht="30.65" customHeight="1" x14ac:dyDescent="0.25">
      <c r="A8" s="21" t="s">
        <v>11</v>
      </c>
      <c r="B8" s="35" t="s">
        <v>12</v>
      </c>
      <c r="C8" s="22" t="s">
        <v>13</v>
      </c>
      <c r="D8" s="36">
        <v>1</v>
      </c>
      <c r="E8" s="23">
        <v>0</v>
      </c>
      <c r="F8" s="23">
        <f>D8*E8</f>
        <v>0</v>
      </c>
    </row>
    <row r="9" spans="1:21" x14ac:dyDescent="0.25">
      <c r="A9" s="34" t="s">
        <v>14</v>
      </c>
      <c r="B9" s="57" t="s">
        <v>15</v>
      </c>
      <c r="C9" s="58"/>
      <c r="D9" s="58"/>
      <c r="E9" s="58"/>
      <c r="F9" s="59"/>
    </row>
    <row r="10" spans="1:21" ht="57" customHeight="1" x14ac:dyDescent="0.25">
      <c r="A10" s="21" t="s">
        <v>16</v>
      </c>
      <c r="B10" s="37" t="s">
        <v>97</v>
      </c>
      <c r="C10" s="22" t="s">
        <v>17</v>
      </c>
      <c r="D10" s="36">
        <v>1</v>
      </c>
      <c r="E10" s="23">
        <v>0</v>
      </c>
      <c r="F10" s="23">
        <f>D10*E10</f>
        <v>0</v>
      </c>
    </row>
    <row r="11" spans="1:21" ht="15.75" customHeight="1" x14ac:dyDescent="0.25">
      <c r="A11" s="21" t="s">
        <v>19</v>
      </c>
      <c r="B11" s="38" t="s">
        <v>107</v>
      </c>
      <c r="C11" s="22" t="s">
        <v>17</v>
      </c>
      <c r="D11" s="36">
        <v>1</v>
      </c>
      <c r="E11" s="23">
        <v>0</v>
      </c>
      <c r="F11" s="23">
        <f t="shared" ref="F11" si="0">D11*E11</f>
        <v>0</v>
      </c>
    </row>
    <row r="12" spans="1:21" ht="16.5" x14ac:dyDescent="0.25">
      <c r="A12" s="63" t="s">
        <v>21</v>
      </c>
      <c r="B12" s="63"/>
      <c r="C12" s="63"/>
      <c r="D12" s="63"/>
      <c r="E12" s="63"/>
      <c r="F12" s="24">
        <f>SUM(F8,F10:F11)</f>
        <v>0</v>
      </c>
    </row>
    <row r="13" spans="1:21" ht="9" customHeight="1" x14ac:dyDescent="0.25">
      <c r="A13" s="68"/>
      <c r="B13" s="68"/>
      <c r="C13" s="68"/>
      <c r="D13" s="68"/>
      <c r="E13" s="68"/>
      <c r="F13" s="68"/>
    </row>
    <row r="14" spans="1:21" ht="16.5" x14ac:dyDescent="0.25">
      <c r="A14" s="46">
        <v>2</v>
      </c>
      <c r="B14" s="47" t="s">
        <v>79</v>
      </c>
      <c r="C14" s="48"/>
      <c r="D14" s="49"/>
      <c r="E14" s="50"/>
      <c r="F14" s="51"/>
    </row>
    <row r="15" spans="1:21" ht="25" x14ac:dyDescent="0.25">
      <c r="A15" s="55">
        <v>2.1</v>
      </c>
      <c r="B15" s="25" t="s">
        <v>108</v>
      </c>
      <c r="C15" s="22" t="s">
        <v>20</v>
      </c>
      <c r="D15" s="52"/>
      <c r="E15" s="44">
        <v>0</v>
      </c>
      <c r="F15" s="23">
        <f>D15*E15</f>
        <v>0</v>
      </c>
    </row>
    <row r="16" spans="1:21" x14ac:dyDescent="0.25">
      <c r="A16" s="56">
        <v>2.2000000000000002</v>
      </c>
      <c r="B16" s="65" t="s">
        <v>81</v>
      </c>
      <c r="C16" s="65"/>
      <c r="D16" s="65"/>
      <c r="E16" s="65"/>
      <c r="F16" s="65"/>
    </row>
    <row r="17" spans="1:6" x14ac:dyDescent="0.25">
      <c r="A17" s="21"/>
      <c r="B17" s="35" t="s">
        <v>109</v>
      </c>
      <c r="C17" s="22" t="s">
        <v>80</v>
      </c>
      <c r="D17" s="36">
        <f>42*7.5*0.15</f>
        <v>47.25</v>
      </c>
      <c r="E17" s="44">
        <v>0</v>
      </c>
      <c r="F17" s="23">
        <f t="shared" ref="F17:F19" si="1">D17*E17</f>
        <v>0</v>
      </c>
    </row>
    <row r="18" spans="1:6" x14ac:dyDescent="0.25">
      <c r="A18" s="21"/>
      <c r="B18" s="35" t="s">
        <v>116</v>
      </c>
      <c r="C18" s="22" t="s">
        <v>80</v>
      </c>
      <c r="D18" s="36">
        <f>42*7.5*0.2</f>
        <v>63</v>
      </c>
      <c r="E18" s="44">
        <v>0</v>
      </c>
      <c r="F18" s="23">
        <f t="shared" si="1"/>
        <v>0</v>
      </c>
    </row>
    <row r="19" spans="1:6" ht="25.5" x14ac:dyDescent="0.25">
      <c r="A19" s="21"/>
      <c r="B19" s="35" t="s">
        <v>110</v>
      </c>
      <c r="C19" s="22" t="s">
        <v>18</v>
      </c>
      <c r="D19" s="36">
        <f>42*7.5</f>
        <v>315</v>
      </c>
      <c r="E19" s="44">
        <v>0</v>
      </c>
      <c r="F19" s="23">
        <f t="shared" si="1"/>
        <v>0</v>
      </c>
    </row>
    <row r="20" spans="1:6" x14ac:dyDescent="0.25">
      <c r="A20" s="21"/>
      <c r="B20" s="35" t="s">
        <v>117</v>
      </c>
      <c r="C20" s="22" t="s">
        <v>18</v>
      </c>
      <c r="D20" s="36">
        <f>D19</f>
        <v>315</v>
      </c>
      <c r="E20" s="44">
        <v>0</v>
      </c>
      <c r="F20" s="23">
        <f t="shared" ref="F20:F21" si="2">D20*E20</f>
        <v>0</v>
      </c>
    </row>
    <row r="21" spans="1:6" ht="27.5" x14ac:dyDescent="0.25">
      <c r="A21" s="21"/>
      <c r="B21" s="35" t="s">
        <v>118</v>
      </c>
      <c r="C21" s="22" t="s">
        <v>80</v>
      </c>
      <c r="D21" s="36">
        <f>41*7*0.13</f>
        <v>37.31</v>
      </c>
      <c r="E21" s="44">
        <v>0</v>
      </c>
      <c r="F21" s="23">
        <f t="shared" si="2"/>
        <v>0</v>
      </c>
    </row>
    <row r="22" spans="1:6" x14ac:dyDescent="0.25">
      <c r="A22" s="21" t="s">
        <v>82</v>
      </c>
      <c r="B22" s="65" t="s">
        <v>89</v>
      </c>
      <c r="C22" s="65"/>
      <c r="D22" s="65"/>
      <c r="E22" s="65"/>
      <c r="F22" s="65"/>
    </row>
    <row r="23" spans="1:6" ht="25" x14ac:dyDescent="0.25">
      <c r="A23" s="21"/>
      <c r="B23" s="53" t="s">
        <v>119</v>
      </c>
      <c r="C23" s="22" t="s">
        <v>80</v>
      </c>
      <c r="D23" s="36">
        <f>(42*2+7.5*6)*0.25*0.15</f>
        <v>4.8374999999999995</v>
      </c>
      <c r="E23" s="44">
        <v>0</v>
      </c>
      <c r="F23" s="23">
        <f t="shared" ref="F23:F31" si="3">D23*E23</f>
        <v>0</v>
      </c>
    </row>
    <row r="24" spans="1:6" ht="25.5" x14ac:dyDescent="0.25">
      <c r="A24" s="21"/>
      <c r="B24" s="53" t="s">
        <v>98</v>
      </c>
      <c r="C24" s="22" t="s">
        <v>80</v>
      </c>
      <c r="D24" s="36">
        <f>0.2*1.2*7</f>
        <v>1.68</v>
      </c>
      <c r="E24" s="44">
        <v>0</v>
      </c>
      <c r="F24" s="23">
        <f t="shared" si="3"/>
        <v>0</v>
      </c>
    </row>
    <row r="25" spans="1:6" ht="27.5" customHeight="1" x14ac:dyDescent="0.25">
      <c r="A25" s="21" t="s">
        <v>83</v>
      </c>
      <c r="B25" s="65" t="s">
        <v>126</v>
      </c>
      <c r="C25" s="65"/>
      <c r="D25" s="65"/>
      <c r="E25" s="65"/>
      <c r="F25" s="65"/>
    </row>
    <row r="26" spans="1:6" ht="16" customHeight="1" x14ac:dyDescent="0.25">
      <c r="A26" s="21"/>
      <c r="B26" s="53" t="s">
        <v>120</v>
      </c>
      <c r="C26" s="22" t="s">
        <v>80</v>
      </c>
      <c r="D26" s="36">
        <f>18*((0.2*0.2*6)+(0.8*0.8*0.15))</f>
        <v>6.0480000000000018</v>
      </c>
      <c r="E26" s="44">
        <v>0</v>
      </c>
      <c r="F26" s="23">
        <f t="shared" si="3"/>
        <v>0</v>
      </c>
    </row>
    <row r="27" spans="1:6" x14ac:dyDescent="0.25">
      <c r="A27" s="21" t="s">
        <v>84</v>
      </c>
      <c r="B27" s="65" t="s">
        <v>99</v>
      </c>
      <c r="C27" s="65"/>
      <c r="D27" s="65"/>
      <c r="E27" s="65"/>
      <c r="F27" s="65"/>
    </row>
    <row r="28" spans="1:6" x14ac:dyDescent="0.25">
      <c r="A28" s="21"/>
      <c r="B28" s="53" t="s">
        <v>93</v>
      </c>
      <c r="C28" s="22" t="s">
        <v>80</v>
      </c>
      <c r="D28" s="36">
        <f>+((43*2)+(9*6))*0.2*0.2+(20*1.3*0.2*0.1)</f>
        <v>6.120000000000001</v>
      </c>
      <c r="E28" s="44">
        <v>0</v>
      </c>
      <c r="F28" s="23">
        <f t="shared" si="3"/>
        <v>0</v>
      </c>
    </row>
    <row r="29" spans="1:6" x14ac:dyDescent="0.25">
      <c r="A29" s="21" t="s">
        <v>85</v>
      </c>
      <c r="B29" s="65" t="s">
        <v>100</v>
      </c>
      <c r="C29" s="65"/>
      <c r="D29" s="65"/>
      <c r="E29" s="65"/>
      <c r="F29" s="65"/>
    </row>
    <row r="30" spans="1:6" ht="15" x14ac:dyDescent="0.25">
      <c r="A30" s="21"/>
      <c r="B30" s="53" t="s">
        <v>111</v>
      </c>
      <c r="C30" s="22" t="s">
        <v>18</v>
      </c>
      <c r="D30" s="36">
        <f>(((43*2)+(7*2)))/2</f>
        <v>50</v>
      </c>
      <c r="E30" s="44">
        <v>0</v>
      </c>
      <c r="F30" s="23">
        <f t="shared" si="3"/>
        <v>0</v>
      </c>
    </row>
    <row r="31" spans="1:6" ht="15" x14ac:dyDescent="0.25">
      <c r="A31" s="21"/>
      <c r="B31" s="53" t="s">
        <v>112</v>
      </c>
      <c r="C31" s="22" t="s">
        <v>18</v>
      </c>
      <c r="D31" s="36">
        <f>+D30</f>
        <v>50</v>
      </c>
      <c r="E31" s="44">
        <v>0</v>
      </c>
      <c r="F31" s="23">
        <f t="shared" si="3"/>
        <v>0</v>
      </c>
    </row>
    <row r="32" spans="1:6" x14ac:dyDescent="0.25">
      <c r="A32" s="21" t="s">
        <v>85</v>
      </c>
      <c r="B32" s="65" t="s">
        <v>101</v>
      </c>
      <c r="C32" s="65"/>
      <c r="D32" s="65"/>
      <c r="E32" s="65"/>
      <c r="F32" s="65"/>
    </row>
    <row r="33" spans="1:6" ht="15" x14ac:dyDescent="0.25">
      <c r="A33" s="21"/>
      <c r="B33" s="53" t="s">
        <v>113</v>
      </c>
      <c r="C33" s="22" t="s">
        <v>18</v>
      </c>
      <c r="D33" s="36">
        <f>(((43*2)+(8*10))*4)</f>
        <v>664</v>
      </c>
      <c r="E33" s="44">
        <v>0</v>
      </c>
      <c r="F33" s="23">
        <f t="shared" ref="F33" si="4">D33*E33</f>
        <v>0</v>
      </c>
    </row>
    <row r="34" spans="1:6" x14ac:dyDescent="0.25">
      <c r="A34" s="21" t="s">
        <v>85</v>
      </c>
      <c r="B34" s="65" t="s">
        <v>92</v>
      </c>
      <c r="C34" s="65"/>
      <c r="D34" s="65"/>
      <c r="E34" s="65"/>
      <c r="F34" s="65"/>
    </row>
    <row r="35" spans="1:6" ht="29" customHeight="1" x14ac:dyDescent="0.25">
      <c r="A35" s="21"/>
      <c r="B35" s="53" t="s">
        <v>121</v>
      </c>
      <c r="C35" s="22" t="s">
        <v>87</v>
      </c>
      <c r="D35" s="36">
        <v>5</v>
      </c>
      <c r="E35" s="44">
        <v>0</v>
      </c>
      <c r="F35" s="23">
        <f t="shared" ref="F35" si="5">D35*E35</f>
        <v>0</v>
      </c>
    </row>
    <row r="36" spans="1:6" ht="16.5" x14ac:dyDescent="0.25">
      <c r="A36" s="63" t="s">
        <v>86</v>
      </c>
      <c r="B36" s="63"/>
      <c r="C36" s="63"/>
      <c r="D36" s="63"/>
      <c r="E36" s="63"/>
      <c r="F36" s="24">
        <f>SUM(F15,F17:F21,F23:F24,F26,F28,F30:F31,F33,F35)</f>
        <v>0</v>
      </c>
    </row>
    <row r="37" spans="1:6" ht="9" customHeight="1" x14ac:dyDescent="0.25">
      <c r="A37" s="64"/>
      <c r="B37" s="64"/>
      <c r="C37" s="64"/>
      <c r="D37" s="64"/>
      <c r="E37" s="64"/>
      <c r="F37" s="64"/>
    </row>
    <row r="38" spans="1:6" ht="16.5" x14ac:dyDescent="0.25">
      <c r="A38" s="20">
        <v>2</v>
      </c>
      <c r="B38" s="77" t="s">
        <v>22</v>
      </c>
      <c r="C38" s="78"/>
      <c r="D38" s="78"/>
      <c r="E38" s="78"/>
      <c r="F38" s="79"/>
    </row>
    <row r="39" spans="1:6" x14ac:dyDescent="0.25">
      <c r="A39" s="34" t="s">
        <v>23</v>
      </c>
      <c r="B39" s="57"/>
      <c r="C39" s="58"/>
      <c r="D39" s="58"/>
      <c r="E39" s="58"/>
      <c r="F39" s="59"/>
    </row>
    <row r="40" spans="1:6" ht="29.5" customHeight="1" x14ac:dyDescent="0.25">
      <c r="A40" s="21" t="s">
        <v>24</v>
      </c>
      <c r="B40" s="35" t="s">
        <v>122</v>
      </c>
      <c r="C40" s="22" t="s">
        <v>13</v>
      </c>
      <c r="D40" s="36">
        <v>1</v>
      </c>
      <c r="E40" s="23">
        <v>0</v>
      </c>
      <c r="F40" s="23">
        <f>D40*E40</f>
        <v>0</v>
      </c>
    </row>
    <row r="41" spans="1:6" x14ac:dyDescent="0.25">
      <c r="A41" s="34" t="s">
        <v>25</v>
      </c>
      <c r="B41" s="57" t="s">
        <v>26</v>
      </c>
      <c r="C41" s="58"/>
      <c r="D41" s="58"/>
      <c r="E41" s="58"/>
      <c r="F41" s="59"/>
    </row>
    <row r="42" spans="1:6" ht="26.5" customHeight="1" x14ac:dyDescent="0.25">
      <c r="A42" s="21" t="s">
        <v>27</v>
      </c>
      <c r="B42" s="35" t="s">
        <v>114</v>
      </c>
      <c r="C42" s="22" t="s">
        <v>18</v>
      </c>
      <c r="D42" s="36">
        <f>(42+1.5)*(7.5+1.5)</f>
        <v>391.5</v>
      </c>
      <c r="E42" s="23">
        <v>0</v>
      </c>
      <c r="F42" s="23">
        <f>D42*E42</f>
        <v>0</v>
      </c>
    </row>
    <row r="43" spans="1:6" ht="25" x14ac:dyDescent="0.25">
      <c r="A43" s="21" t="s">
        <v>28</v>
      </c>
      <c r="B43" s="35" t="s">
        <v>115</v>
      </c>
      <c r="C43" s="22" t="s">
        <v>29</v>
      </c>
      <c r="D43" s="36">
        <v>50</v>
      </c>
      <c r="E43" s="23">
        <v>0</v>
      </c>
      <c r="F43" s="23">
        <f>D43*E43</f>
        <v>0</v>
      </c>
    </row>
    <row r="44" spans="1:6" ht="27" customHeight="1" x14ac:dyDescent="0.25">
      <c r="A44" s="21" t="s">
        <v>30</v>
      </c>
      <c r="B44" s="35" t="s">
        <v>31</v>
      </c>
      <c r="C44" s="22" t="s">
        <v>29</v>
      </c>
      <c r="D44" s="36">
        <f>((((43*2)+(7*2))*0.3))+(28*0.3)</f>
        <v>38.4</v>
      </c>
      <c r="E44" s="23">
        <v>0</v>
      </c>
      <c r="F44" s="23">
        <f>D44*E44</f>
        <v>0</v>
      </c>
    </row>
    <row r="45" spans="1:6" x14ac:dyDescent="0.25">
      <c r="A45" s="34" t="s">
        <v>32</v>
      </c>
      <c r="B45" s="57" t="s">
        <v>33</v>
      </c>
      <c r="C45" s="58"/>
      <c r="D45" s="58"/>
      <c r="E45" s="58"/>
      <c r="F45" s="59"/>
    </row>
    <row r="46" spans="1:6" ht="37.5" x14ac:dyDescent="0.25">
      <c r="A46" s="21" t="s">
        <v>34</v>
      </c>
      <c r="B46" s="35" t="s">
        <v>123</v>
      </c>
      <c r="C46" s="22" t="s">
        <v>18</v>
      </c>
      <c r="D46" s="36">
        <f>D42</f>
        <v>391.5</v>
      </c>
      <c r="E46" s="23">
        <v>0</v>
      </c>
      <c r="F46" s="23">
        <f>D46*E46</f>
        <v>0</v>
      </c>
    </row>
    <row r="47" spans="1:6" ht="16.5" x14ac:dyDescent="0.25">
      <c r="A47" s="63" t="s">
        <v>35</v>
      </c>
      <c r="B47" s="63"/>
      <c r="C47" s="63"/>
      <c r="D47" s="63"/>
      <c r="E47" s="63"/>
      <c r="F47" s="24">
        <f>SUM(F42:F44)+F40+F46</f>
        <v>0</v>
      </c>
    </row>
    <row r="48" spans="1:6" ht="16.5" x14ac:dyDescent="0.25">
      <c r="A48" s="20">
        <v>3</v>
      </c>
      <c r="B48" s="77" t="s">
        <v>88</v>
      </c>
      <c r="C48" s="78"/>
      <c r="D48" s="78"/>
      <c r="E48" s="78"/>
      <c r="F48" s="79"/>
    </row>
    <row r="49" spans="1:15" ht="13" customHeight="1" x14ac:dyDescent="0.25">
      <c r="A49" s="34" t="s">
        <v>36</v>
      </c>
      <c r="B49" s="57" t="s">
        <v>102</v>
      </c>
      <c r="C49" s="58"/>
      <c r="D49" s="58"/>
      <c r="E49" s="58"/>
      <c r="F49" s="59"/>
      <c r="H49" s="5"/>
      <c r="I49" s="6"/>
      <c r="J49" s="7"/>
      <c r="K49" s="7"/>
      <c r="L49" s="7"/>
      <c r="M49" s="7"/>
      <c r="N49" s="6"/>
      <c r="O49" s="8"/>
    </row>
    <row r="50" spans="1:15" ht="41" customHeight="1" x14ac:dyDescent="0.25">
      <c r="A50" s="21" t="s">
        <v>37</v>
      </c>
      <c r="B50" s="25" t="s">
        <v>103</v>
      </c>
      <c r="C50" s="22" t="s">
        <v>87</v>
      </c>
      <c r="D50" s="36">
        <f>4*5</f>
        <v>20</v>
      </c>
      <c r="E50" s="26">
        <v>0</v>
      </c>
      <c r="F50" s="26">
        <f t="shared" ref="F50:F52" si="6">E50*D50</f>
        <v>0</v>
      </c>
      <c r="H50" s="5"/>
      <c r="I50" s="6"/>
      <c r="J50" s="7"/>
      <c r="K50" s="7"/>
      <c r="L50" s="7"/>
      <c r="M50" s="7"/>
      <c r="N50" s="6"/>
      <c r="O50" s="8"/>
    </row>
    <row r="51" spans="1:15" ht="29.5" customHeight="1" x14ac:dyDescent="0.25">
      <c r="A51" s="21" t="s">
        <v>38</v>
      </c>
      <c r="B51" s="25" t="s">
        <v>104</v>
      </c>
      <c r="C51" s="22" t="s">
        <v>87</v>
      </c>
      <c r="D51" s="36">
        <v>5</v>
      </c>
      <c r="E51" s="26">
        <v>0</v>
      </c>
      <c r="F51" s="26">
        <f t="shared" ref="F51" si="7">E51*D51</f>
        <v>0</v>
      </c>
      <c r="H51" s="5"/>
      <c r="I51" s="6"/>
      <c r="J51" s="7"/>
      <c r="K51" s="7"/>
      <c r="L51" s="7"/>
      <c r="M51" s="7"/>
      <c r="N51" s="6"/>
      <c r="O51" s="8"/>
    </row>
    <row r="52" spans="1:15" ht="37" customHeight="1" x14ac:dyDescent="0.25">
      <c r="A52" s="21" t="s">
        <v>38</v>
      </c>
      <c r="B52" s="25" t="s">
        <v>124</v>
      </c>
      <c r="C52" s="22" t="s">
        <v>87</v>
      </c>
      <c r="D52" s="36">
        <f>D50</f>
        <v>20</v>
      </c>
      <c r="E52" s="26">
        <v>0</v>
      </c>
      <c r="F52" s="26">
        <f t="shared" si="6"/>
        <v>0</v>
      </c>
      <c r="H52" s="5"/>
      <c r="I52" s="6"/>
      <c r="J52" s="7"/>
      <c r="K52" s="7"/>
      <c r="L52" s="7"/>
      <c r="M52" s="7"/>
      <c r="N52" s="6"/>
      <c r="O52" s="8"/>
    </row>
    <row r="53" spans="1:15" ht="15.5" x14ac:dyDescent="0.25">
      <c r="A53" s="81" t="s">
        <v>90</v>
      </c>
      <c r="B53" s="81"/>
      <c r="C53" s="81"/>
      <c r="D53" s="81"/>
      <c r="E53" s="81"/>
      <c r="F53" s="27">
        <f>SUM(F50:F52)</f>
        <v>0</v>
      </c>
    </row>
    <row r="54" spans="1:15" ht="16.5" x14ac:dyDescent="0.25">
      <c r="A54" s="20">
        <v>4</v>
      </c>
      <c r="B54" s="77" t="s">
        <v>39</v>
      </c>
      <c r="C54" s="78"/>
      <c r="D54" s="78"/>
      <c r="E54" s="78"/>
      <c r="F54" s="79"/>
    </row>
    <row r="55" spans="1:15" x14ac:dyDescent="0.25">
      <c r="A55" s="34" t="s">
        <v>40</v>
      </c>
      <c r="B55" s="60" t="s">
        <v>41</v>
      </c>
      <c r="C55" s="61"/>
      <c r="D55" s="61"/>
      <c r="E55" s="61"/>
      <c r="F55" s="62"/>
    </row>
    <row r="56" spans="1:15" ht="37.5" x14ac:dyDescent="0.25">
      <c r="A56" s="21" t="s">
        <v>42</v>
      </c>
      <c r="B56" s="35" t="s">
        <v>94</v>
      </c>
      <c r="C56" s="22" t="s">
        <v>18</v>
      </c>
      <c r="D56" s="36">
        <f>D33</f>
        <v>664</v>
      </c>
      <c r="E56" s="23">
        <v>0</v>
      </c>
      <c r="F56" s="23">
        <f>D56*E56</f>
        <v>0</v>
      </c>
    </row>
    <row r="57" spans="1:15" x14ac:dyDescent="0.25">
      <c r="A57" s="34" t="s">
        <v>43</v>
      </c>
      <c r="B57" s="57" t="s">
        <v>44</v>
      </c>
      <c r="C57" s="58"/>
      <c r="D57" s="58"/>
      <c r="E57" s="58"/>
      <c r="F57" s="59"/>
    </row>
    <row r="58" spans="1:15" ht="37.5" x14ac:dyDescent="0.25">
      <c r="A58" s="21" t="s">
        <v>45</v>
      </c>
      <c r="B58" s="35" t="s">
        <v>105</v>
      </c>
      <c r="C58" s="22" t="s">
        <v>18</v>
      </c>
      <c r="D58" s="36">
        <f>D30</f>
        <v>50</v>
      </c>
      <c r="E58" s="23">
        <v>0</v>
      </c>
      <c r="F58" s="23">
        <f>D58*E58</f>
        <v>0</v>
      </c>
    </row>
    <row r="59" spans="1:15" x14ac:dyDescent="0.25">
      <c r="A59" s="39" t="s">
        <v>46</v>
      </c>
      <c r="B59" s="57" t="s">
        <v>91</v>
      </c>
      <c r="C59" s="58"/>
      <c r="D59" s="58"/>
      <c r="E59" s="58"/>
      <c r="F59" s="40"/>
    </row>
    <row r="60" spans="1:15" ht="12.5" x14ac:dyDescent="0.25">
      <c r="A60" s="41" t="s">
        <v>47</v>
      </c>
      <c r="B60" s="42" t="s">
        <v>48</v>
      </c>
      <c r="C60" s="43" t="s">
        <v>18</v>
      </c>
      <c r="D60" s="36">
        <f>D46</f>
        <v>391.5</v>
      </c>
      <c r="E60" s="28">
        <v>0</v>
      </c>
      <c r="F60" s="28">
        <f>D60*E60</f>
        <v>0</v>
      </c>
    </row>
    <row r="61" spans="1:15" x14ac:dyDescent="0.25">
      <c r="A61" s="39" t="s">
        <v>49</v>
      </c>
      <c r="B61" s="57" t="s">
        <v>50</v>
      </c>
      <c r="C61" s="58"/>
      <c r="D61" s="58"/>
      <c r="E61" s="58"/>
      <c r="F61" s="59"/>
    </row>
    <row r="62" spans="1:15" ht="43" customHeight="1" x14ac:dyDescent="0.25">
      <c r="A62" s="41" t="s">
        <v>51</v>
      </c>
      <c r="B62" s="42" t="s">
        <v>106</v>
      </c>
      <c r="C62" s="43" t="s">
        <v>13</v>
      </c>
      <c r="D62" s="36">
        <v>1</v>
      </c>
      <c r="E62" s="28">
        <v>0</v>
      </c>
      <c r="F62" s="28">
        <f>D62*E62</f>
        <v>0</v>
      </c>
    </row>
    <row r="63" spans="1:15" ht="16.5" x14ac:dyDescent="0.25">
      <c r="A63" s="63" t="s">
        <v>52</v>
      </c>
      <c r="B63" s="63"/>
      <c r="C63" s="63"/>
      <c r="D63" s="63"/>
      <c r="E63" s="63"/>
      <c r="F63" s="24">
        <f>+F58+F56+F60+F62</f>
        <v>0</v>
      </c>
    </row>
    <row r="64" spans="1:15" ht="16.5" x14ac:dyDescent="0.25">
      <c r="A64" s="20">
        <v>5</v>
      </c>
      <c r="B64" s="77" t="s">
        <v>53</v>
      </c>
      <c r="C64" s="78"/>
      <c r="D64" s="78"/>
      <c r="E64" s="78"/>
      <c r="F64" s="79"/>
    </row>
    <row r="65" spans="1:8" ht="17.149999999999999" customHeight="1" x14ac:dyDescent="0.25">
      <c r="A65" s="34" t="s">
        <v>54</v>
      </c>
      <c r="B65" s="57" t="s">
        <v>55</v>
      </c>
      <c r="C65" s="58"/>
      <c r="D65" s="58"/>
      <c r="E65" s="58"/>
      <c r="F65" s="59"/>
    </row>
    <row r="66" spans="1:8" ht="25" x14ac:dyDescent="0.25">
      <c r="A66" s="21" t="s">
        <v>56</v>
      </c>
      <c r="B66" s="35" t="s">
        <v>57</v>
      </c>
      <c r="C66" s="22" t="s">
        <v>29</v>
      </c>
      <c r="D66" s="36">
        <f>(43*2+7*2)*0.3</f>
        <v>30</v>
      </c>
      <c r="E66" s="23">
        <v>0</v>
      </c>
      <c r="F66" s="23">
        <f>E66*D66</f>
        <v>0</v>
      </c>
    </row>
    <row r="67" spans="1:8" ht="12.5" x14ac:dyDescent="0.25">
      <c r="A67" s="21" t="s">
        <v>58</v>
      </c>
      <c r="B67" s="35" t="s">
        <v>59</v>
      </c>
      <c r="C67" s="22" t="s">
        <v>29</v>
      </c>
      <c r="D67" s="36">
        <f>10*5</f>
        <v>50</v>
      </c>
      <c r="E67" s="23">
        <v>0</v>
      </c>
      <c r="F67" s="23">
        <f>D67*E67</f>
        <v>0</v>
      </c>
    </row>
    <row r="68" spans="1:8" ht="36.75" customHeight="1" x14ac:dyDescent="0.25">
      <c r="A68" s="21" t="s">
        <v>60</v>
      </c>
      <c r="B68" s="35" t="s">
        <v>61</v>
      </c>
      <c r="C68" s="22" t="s">
        <v>62</v>
      </c>
      <c r="D68" s="36">
        <v>10</v>
      </c>
      <c r="E68" s="23">
        <v>0</v>
      </c>
      <c r="F68" s="23">
        <f>D68*E68</f>
        <v>0</v>
      </c>
    </row>
    <row r="69" spans="1:8" ht="13" customHeight="1" x14ac:dyDescent="0.25">
      <c r="A69" s="34" t="s">
        <v>63</v>
      </c>
      <c r="B69" s="57" t="s">
        <v>95</v>
      </c>
      <c r="C69" s="58"/>
      <c r="D69" s="58"/>
      <c r="E69" s="58"/>
      <c r="F69" s="59"/>
    </row>
    <row r="70" spans="1:8" ht="48" customHeight="1" x14ac:dyDescent="0.25">
      <c r="A70" s="21" t="s">
        <v>64</v>
      </c>
      <c r="B70" s="35" t="s">
        <v>125</v>
      </c>
      <c r="C70" s="22" t="s">
        <v>13</v>
      </c>
      <c r="D70" s="36">
        <v>1</v>
      </c>
      <c r="E70" s="23">
        <v>0</v>
      </c>
      <c r="F70" s="23">
        <f>D70*E70</f>
        <v>0</v>
      </c>
    </row>
    <row r="71" spans="1:8" x14ac:dyDescent="0.25">
      <c r="A71" s="34" t="s">
        <v>65</v>
      </c>
      <c r="B71" s="57" t="s">
        <v>66</v>
      </c>
      <c r="C71" s="58"/>
      <c r="D71" s="58"/>
      <c r="E71" s="58"/>
      <c r="F71" s="59"/>
    </row>
    <row r="72" spans="1:8" ht="79.5" customHeight="1" x14ac:dyDescent="0.25">
      <c r="A72" s="21" t="s">
        <v>67</v>
      </c>
      <c r="B72" s="45" t="s">
        <v>96</v>
      </c>
      <c r="C72" s="22" t="s">
        <v>20</v>
      </c>
      <c r="D72" s="36">
        <f>(42*2+7.5*2)*1*0.13</f>
        <v>12.870000000000001</v>
      </c>
      <c r="E72" s="54">
        <v>0</v>
      </c>
      <c r="F72" s="23">
        <f t="shared" ref="F72" si="8">D72*E72</f>
        <v>0</v>
      </c>
    </row>
    <row r="73" spans="1:8" ht="28.5" customHeight="1" x14ac:dyDescent="0.25">
      <c r="A73" s="21" t="s">
        <v>68</v>
      </c>
      <c r="B73" s="35" t="s">
        <v>69</v>
      </c>
      <c r="C73" s="22" t="s">
        <v>70</v>
      </c>
      <c r="D73" s="36">
        <v>4</v>
      </c>
      <c r="E73" s="23">
        <v>0</v>
      </c>
      <c r="F73" s="23">
        <f>D73*E73</f>
        <v>0</v>
      </c>
    </row>
    <row r="74" spans="1:8" ht="15.5" x14ac:dyDescent="0.25">
      <c r="A74" s="81" t="s">
        <v>71</v>
      </c>
      <c r="B74" s="81"/>
      <c r="C74" s="81"/>
      <c r="D74" s="81"/>
      <c r="E74" s="81"/>
      <c r="F74" s="27">
        <f>SUM(F66:F68)+F70+SUM(F72:F73)</f>
        <v>0</v>
      </c>
    </row>
    <row r="75" spans="1:8" ht="16.5" x14ac:dyDescent="0.25">
      <c r="A75" s="33">
        <v>7</v>
      </c>
      <c r="B75" s="82" t="s">
        <v>221</v>
      </c>
      <c r="C75" s="83"/>
      <c r="D75" s="83"/>
      <c r="E75" s="83"/>
      <c r="F75" s="84"/>
    </row>
    <row r="76" spans="1:8" s="85" customFormat="1" x14ac:dyDescent="0.25">
      <c r="A76" s="94" t="s">
        <v>127</v>
      </c>
      <c r="B76" s="113" t="s">
        <v>128</v>
      </c>
      <c r="C76" s="114"/>
      <c r="D76" s="114"/>
      <c r="E76" s="114"/>
      <c r="F76" s="115"/>
      <c r="H76"/>
    </row>
    <row r="77" spans="1:8" s="85" customFormat="1" ht="14.5" x14ac:dyDescent="0.25">
      <c r="A77" s="98" t="s">
        <v>129</v>
      </c>
      <c r="B77" s="25" t="s">
        <v>130</v>
      </c>
      <c r="C77" s="98" t="s">
        <v>20</v>
      </c>
      <c r="D77" s="99">
        <v>32</v>
      </c>
      <c r="E77" s="23">
        <v>0</v>
      </c>
      <c r="F77" s="100">
        <f>+D77*E77</f>
        <v>0</v>
      </c>
      <c r="H77"/>
    </row>
    <row r="78" spans="1:8" s="85" customFormat="1" ht="37.5" x14ac:dyDescent="0.25">
      <c r="A78" s="98" t="s">
        <v>131</v>
      </c>
      <c r="B78" s="101" t="s">
        <v>132</v>
      </c>
      <c r="C78" s="98" t="s">
        <v>20</v>
      </c>
      <c r="D78" s="99">
        <v>3</v>
      </c>
      <c r="E78" s="23">
        <v>0</v>
      </c>
      <c r="F78" s="100">
        <f>+D78*E78</f>
        <v>0</v>
      </c>
    </row>
    <row r="79" spans="1:8" s="85" customFormat="1" x14ac:dyDescent="0.25">
      <c r="A79" s="110" t="s">
        <v>133</v>
      </c>
      <c r="B79" s="111"/>
      <c r="C79" s="111"/>
      <c r="D79" s="111"/>
      <c r="E79" s="112"/>
      <c r="F79" s="103">
        <f>SUBTOTAL(9,F77:F78)</f>
        <v>0</v>
      </c>
    </row>
    <row r="80" spans="1:8" s="85" customFormat="1" x14ac:dyDescent="0.25">
      <c r="A80" s="94" t="s">
        <v>134</v>
      </c>
      <c r="B80" s="113" t="s">
        <v>135</v>
      </c>
      <c r="C80" s="114"/>
      <c r="D80" s="114"/>
      <c r="E80" s="114"/>
      <c r="F80" s="115"/>
    </row>
    <row r="81" spans="1:6" s="85" customFormat="1" ht="14.5" x14ac:dyDescent="0.25">
      <c r="A81" s="104" t="s">
        <v>136</v>
      </c>
      <c r="B81" s="105" t="s">
        <v>137</v>
      </c>
      <c r="C81" s="104" t="s">
        <v>138</v>
      </c>
      <c r="D81" s="106">
        <v>0.49</v>
      </c>
      <c r="E81" s="23">
        <v>0</v>
      </c>
      <c r="F81" s="107">
        <f>+D81*E81</f>
        <v>0</v>
      </c>
    </row>
    <row r="82" spans="1:6" s="85" customFormat="1" ht="14.5" x14ac:dyDescent="0.25">
      <c r="A82" s="104" t="s">
        <v>139</v>
      </c>
      <c r="B82" s="105" t="s">
        <v>140</v>
      </c>
      <c r="C82" s="104" t="s">
        <v>138</v>
      </c>
      <c r="D82" s="106">
        <v>1.62</v>
      </c>
      <c r="E82" s="23">
        <v>0</v>
      </c>
      <c r="F82" s="107">
        <f>+D82*E82</f>
        <v>0</v>
      </c>
    </row>
    <row r="83" spans="1:6" s="85" customFormat="1" ht="14.5" x14ac:dyDescent="0.25">
      <c r="A83" s="104" t="s">
        <v>141</v>
      </c>
      <c r="B83" s="105" t="s">
        <v>142</v>
      </c>
      <c r="C83" s="104" t="s">
        <v>138</v>
      </c>
      <c r="D83" s="106">
        <v>0.41600000000000009</v>
      </c>
      <c r="E83" s="23">
        <v>0</v>
      </c>
      <c r="F83" s="107">
        <f t="shared" ref="F83:F88" si="9">+D83*E83</f>
        <v>0</v>
      </c>
    </row>
    <row r="84" spans="1:6" s="85" customFormat="1" ht="14.5" x14ac:dyDescent="0.25">
      <c r="A84" s="104" t="s">
        <v>143</v>
      </c>
      <c r="B84" s="105" t="s">
        <v>144</v>
      </c>
      <c r="C84" s="104" t="s">
        <v>138</v>
      </c>
      <c r="D84" s="106">
        <v>0.9343999999999999</v>
      </c>
      <c r="E84" s="23">
        <v>0</v>
      </c>
      <c r="F84" s="107">
        <f t="shared" si="9"/>
        <v>0</v>
      </c>
    </row>
    <row r="85" spans="1:6" s="85" customFormat="1" ht="14.5" x14ac:dyDescent="0.25">
      <c r="A85" s="104" t="s">
        <v>145</v>
      </c>
      <c r="B85" s="105" t="s">
        <v>146</v>
      </c>
      <c r="C85" s="104" t="s">
        <v>138</v>
      </c>
      <c r="D85" s="106">
        <v>10.11</v>
      </c>
      <c r="E85" s="23">
        <v>0</v>
      </c>
      <c r="F85" s="107">
        <f t="shared" si="9"/>
        <v>0</v>
      </c>
    </row>
    <row r="86" spans="1:6" s="85" customFormat="1" ht="25" x14ac:dyDescent="0.25">
      <c r="A86" s="104" t="s">
        <v>147</v>
      </c>
      <c r="B86" s="105" t="s">
        <v>148</v>
      </c>
      <c r="C86" s="104" t="s">
        <v>138</v>
      </c>
      <c r="D86" s="106">
        <v>1.18</v>
      </c>
      <c r="E86" s="23">
        <v>0</v>
      </c>
      <c r="F86" s="107">
        <f t="shared" si="9"/>
        <v>0</v>
      </c>
    </row>
    <row r="87" spans="1:6" s="85" customFormat="1" ht="14.5" x14ac:dyDescent="0.25">
      <c r="A87" s="104" t="s">
        <v>149</v>
      </c>
      <c r="B87" s="105" t="s">
        <v>150</v>
      </c>
      <c r="C87" s="104" t="s">
        <v>138</v>
      </c>
      <c r="D87" s="106">
        <v>1.1998799999999998</v>
      </c>
      <c r="E87" s="23">
        <v>0</v>
      </c>
      <c r="F87" s="107">
        <f t="shared" si="9"/>
        <v>0</v>
      </c>
    </row>
    <row r="88" spans="1:6" s="85" customFormat="1" ht="12.5" x14ac:dyDescent="0.25">
      <c r="A88" s="104" t="s">
        <v>151</v>
      </c>
      <c r="B88" s="105" t="s">
        <v>152</v>
      </c>
      <c r="C88" s="104" t="s">
        <v>18</v>
      </c>
      <c r="D88" s="106">
        <v>57</v>
      </c>
      <c r="E88" s="23">
        <v>0</v>
      </c>
      <c r="F88" s="107">
        <f t="shared" si="9"/>
        <v>0</v>
      </c>
    </row>
    <row r="89" spans="1:6" s="85" customFormat="1" x14ac:dyDescent="0.25">
      <c r="A89" s="110" t="s">
        <v>153</v>
      </c>
      <c r="B89" s="111"/>
      <c r="C89" s="111"/>
      <c r="D89" s="111"/>
      <c r="E89" s="112"/>
      <c r="F89" s="103">
        <f>SUBTOTAL(9,F81:F88)</f>
        <v>0</v>
      </c>
    </row>
    <row r="90" spans="1:6" s="85" customFormat="1" x14ac:dyDescent="0.25">
      <c r="A90" s="94" t="s">
        <v>154</v>
      </c>
      <c r="B90" s="113" t="s">
        <v>155</v>
      </c>
      <c r="C90" s="114"/>
      <c r="D90" s="114"/>
      <c r="E90" s="114"/>
      <c r="F90" s="115"/>
    </row>
    <row r="91" spans="1:6" s="85" customFormat="1" ht="14.5" x14ac:dyDescent="0.25">
      <c r="A91" s="98" t="s">
        <v>156</v>
      </c>
      <c r="B91" s="25" t="s">
        <v>157</v>
      </c>
      <c r="C91" s="98" t="s">
        <v>20</v>
      </c>
      <c r="D91" s="99">
        <v>0.32879999999999998</v>
      </c>
      <c r="E91" s="23">
        <v>0</v>
      </c>
      <c r="F91" s="100">
        <f t="shared" ref="F91:F97" si="10">+D91*E91</f>
        <v>0</v>
      </c>
    </row>
    <row r="92" spans="1:6" s="85" customFormat="1" ht="14.5" x14ac:dyDescent="0.25">
      <c r="A92" s="98" t="s">
        <v>158</v>
      </c>
      <c r="B92" s="25" t="s">
        <v>159</v>
      </c>
      <c r="C92" s="98" t="s">
        <v>20</v>
      </c>
      <c r="D92" s="99">
        <v>8.15</v>
      </c>
      <c r="E92" s="23">
        <v>0</v>
      </c>
      <c r="F92" s="100">
        <f t="shared" si="10"/>
        <v>0</v>
      </c>
    </row>
    <row r="93" spans="1:6" s="85" customFormat="1" ht="14.5" x14ac:dyDescent="0.25">
      <c r="A93" s="98" t="s">
        <v>160</v>
      </c>
      <c r="B93" s="25" t="s">
        <v>161</v>
      </c>
      <c r="C93" s="98" t="s">
        <v>20</v>
      </c>
      <c r="D93" s="99">
        <v>0.56000000000000005</v>
      </c>
      <c r="E93" s="23">
        <v>0</v>
      </c>
      <c r="F93" s="100">
        <f t="shared" si="10"/>
        <v>0</v>
      </c>
    </row>
    <row r="94" spans="1:6" s="85" customFormat="1" ht="14.5" x14ac:dyDescent="0.25">
      <c r="A94" s="98" t="s">
        <v>162</v>
      </c>
      <c r="B94" s="25" t="s">
        <v>163</v>
      </c>
      <c r="C94" s="98" t="s">
        <v>20</v>
      </c>
      <c r="D94" s="99">
        <v>0.44479999999999997</v>
      </c>
      <c r="E94" s="23">
        <v>0</v>
      </c>
      <c r="F94" s="100">
        <f t="shared" si="10"/>
        <v>0</v>
      </c>
    </row>
    <row r="95" spans="1:6" s="85" customFormat="1" ht="14.5" x14ac:dyDescent="0.25">
      <c r="A95" s="98" t="s">
        <v>164</v>
      </c>
      <c r="B95" s="25" t="s">
        <v>165</v>
      </c>
      <c r="C95" s="98" t="s">
        <v>20</v>
      </c>
      <c r="D95" s="99">
        <v>0.44880000000000003</v>
      </c>
      <c r="E95" s="23">
        <v>0</v>
      </c>
      <c r="F95" s="100">
        <f t="shared" si="10"/>
        <v>0</v>
      </c>
    </row>
    <row r="96" spans="1:6" s="85" customFormat="1" ht="25.5" x14ac:dyDescent="0.25">
      <c r="A96" s="98" t="s">
        <v>166</v>
      </c>
      <c r="B96" s="25" t="s">
        <v>167</v>
      </c>
      <c r="C96" s="98" t="s">
        <v>18</v>
      </c>
      <c r="D96" s="99">
        <v>35.299999999999997</v>
      </c>
      <c r="E96" s="23">
        <v>0</v>
      </c>
      <c r="F96" s="100">
        <f t="shared" si="10"/>
        <v>0</v>
      </c>
    </row>
    <row r="97" spans="1:6" s="85" customFormat="1" ht="25.5" x14ac:dyDescent="0.25">
      <c r="A97" s="98" t="s">
        <v>168</v>
      </c>
      <c r="B97" s="25" t="s">
        <v>169</v>
      </c>
      <c r="C97" s="98" t="s">
        <v>18</v>
      </c>
      <c r="D97" s="99">
        <v>36.034999999999997</v>
      </c>
      <c r="E97" s="23">
        <v>0</v>
      </c>
      <c r="F97" s="100">
        <f t="shared" si="10"/>
        <v>0</v>
      </c>
    </row>
    <row r="98" spans="1:6" s="85" customFormat="1" x14ac:dyDescent="0.25">
      <c r="A98" s="110" t="s">
        <v>170</v>
      </c>
      <c r="B98" s="111"/>
      <c r="C98" s="111"/>
      <c r="D98" s="111"/>
      <c r="E98" s="112"/>
      <c r="F98" s="103">
        <f>SUBTOTAL(9,F91:F97)</f>
        <v>0</v>
      </c>
    </row>
    <row r="99" spans="1:6" s="85" customFormat="1" x14ac:dyDescent="0.25">
      <c r="A99" s="94" t="s">
        <v>171</v>
      </c>
      <c r="B99" s="113" t="s">
        <v>172</v>
      </c>
      <c r="C99" s="114"/>
      <c r="D99" s="114"/>
      <c r="E99" s="114"/>
      <c r="F99" s="115"/>
    </row>
    <row r="100" spans="1:6" s="85" customFormat="1" ht="14.5" x14ac:dyDescent="0.25">
      <c r="A100" s="104" t="s">
        <v>173</v>
      </c>
      <c r="B100" s="105" t="s">
        <v>174</v>
      </c>
      <c r="C100" s="104" t="s">
        <v>175</v>
      </c>
      <c r="D100" s="106">
        <v>6.118750000000002E-2</v>
      </c>
      <c r="E100" s="23">
        <v>0</v>
      </c>
      <c r="F100" s="107">
        <f t="shared" ref="F100:F105" si="11">+E100*D100</f>
        <v>0</v>
      </c>
    </row>
    <row r="101" spans="1:6" s="85" customFormat="1" ht="14.5" x14ac:dyDescent="0.25">
      <c r="A101" s="104" t="s">
        <v>176</v>
      </c>
      <c r="B101" s="105" t="s">
        <v>177</v>
      </c>
      <c r="C101" s="104" t="s">
        <v>175</v>
      </c>
      <c r="D101" s="106">
        <v>1.8749999999999999E-2</v>
      </c>
      <c r="E101" s="23">
        <v>0</v>
      </c>
      <c r="F101" s="107">
        <f t="shared" si="11"/>
        <v>0</v>
      </c>
    </row>
    <row r="102" spans="1:6" s="85" customFormat="1" ht="14.5" x14ac:dyDescent="0.25">
      <c r="A102" s="104" t="s">
        <v>178</v>
      </c>
      <c r="B102" s="105" t="s">
        <v>179</v>
      </c>
      <c r="C102" s="104" t="s">
        <v>180</v>
      </c>
      <c r="D102" s="106">
        <v>19.11</v>
      </c>
      <c r="E102" s="23">
        <v>0</v>
      </c>
      <c r="F102" s="107">
        <f t="shared" si="11"/>
        <v>0</v>
      </c>
    </row>
    <row r="103" spans="1:6" s="85" customFormat="1" ht="25" x14ac:dyDescent="0.25">
      <c r="A103" s="104" t="s">
        <v>181</v>
      </c>
      <c r="B103" s="105" t="s">
        <v>182</v>
      </c>
      <c r="C103" s="104" t="s">
        <v>29</v>
      </c>
      <c r="D103" s="106">
        <v>18.515000000000001</v>
      </c>
      <c r="E103" s="23">
        <v>0</v>
      </c>
      <c r="F103" s="107">
        <f t="shared" si="11"/>
        <v>0</v>
      </c>
    </row>
    <row r="104" spans="1:6" s="85" customFormat="1" ht="12.5" x14ac:dyDescent="0.25">
      <c r="A104" s="104" t="s">
        <v>183</v>
      </c>
      <c r="B104" s="105" t="s">
        <v>184</v>
      </c>
      <c r="C104" s="104" t="s">
        <v>29</v>
      </c>
      <c r="D104" s="106">
        <v>4.8600000000000003</v>
      </c>
      <c r="E104" s="23">
        <v>0</v>
      </c>
      <c r="F104" s="107">
        <f t="shared" si="11"/>
        <v>0</v>
      </c>
    </row>
    <row r="105" spans="1:6" s="85" customFormat="1" ht="12.5" x14ac:dyDescent="0.25">
      <c r="A105" s="104" t="s">
        <v>185</v>
      </c>
      <c r="B105" s="105" t="s">
        <v>186</v>
      </c>
      <c r="C105" s="104" t="s">
        <v>29</v>
      </c>
      <c r="D105" s="106">
        <v>3</v>
      </c>
      <c r="E105" s="23">
        <v>0</v>
      </c>
      <c r="F105" s="107">
        <f t="shared" si="11"/>
        <v>0</v>
      </c>
    </row>
    <row r="106" spans="1:6" s="85" customFormat="1" x14ac:dyDescent="0.25">
      <c r="A106" s="96"/>
      <c r="B106" s="102" t="s">
        <v>187</v>
      </c>
      <c r="C106" s="95"/>
      <c r="D106" s="96"/>
      <c r="E106" s="97"/>
      <c r="F106" s="103">
        <f>SUBTOTAL(9,F100:F105)</f>
        <v>0</v>
      </c>
    </row>
    <row r="107" spans="1:6" s="85" customFormat="1" x14ac:dyDescent="0.25">
      <c r="A107" s="94" t="s">
        <v>188</v>
      </c>
      <c r="B107" s="113" t="s">
        <v>189</v>
      </c>
      <c r="C107" s="114"/>
      <c r="D107" s="114"/>
      <c r="E107" s="114"/>
      <c r="F107" s="115"/>
    </row>
    <row r="108" spans="1:6" s="85" customFormat="1" ht="25" x14ac:dyDescent="0.25">
      <c r="A108" s="43" t="s">
        <v>190</v>
      </c>
      <c r="B108" s="105" t="s">
        <v>191</v>
      </c>
      <c r="C108" s="43" t="s">
        <v>29</v>
      </c>
      <c r="D108" s="108">
        <v>9</v>
      </c>
      <c r="E108" s="23">
        <v>0</v>
      </c>
      <c r="F108" s="107">
        <f t="shared" ref="F108:F112" si="12">+E108*D108</f>
        <v>0</v>
      </c>
    </row>
    <row r="109" spans="1:6" s="85" customFormat="1" ht="25" x14ac:dyDescent="0.25">
      <c r="A109" s="43" t="s">
        <v>192</v>
      </c>
      <c r="B109" s="105" t="s">
        <v>193</v>
      </c>
      <c r="C109" s="43" t="s">
        <v>87</v>
      </c>
      <c r="D109" s="108">
        <v>3</v>
      </c>
      <c r="E109" s="23">
        <v>0</v>
      </c>
      <c r="F109" s="107">
        <f t="shared" si="12"/>
        <v>0</v>
      </c>
    </row>
    <row r="110" spans="1:6" s="85" customFormat="1" ht="25" x14ac:dyDescent="0.25">
      <c r="A110" s="43" t="s">
        <v>194</v>
      </c>
      <c r="B110" s="105" t="s">
        <v>195</v>
      </c>
      <c r="C110" s="43" t="s">
        <v>13</v>
      </c>
      <c r="D110" s="108">
        <v>1</v>
      </c>
      <c r="E110" s="23">
        <v>0</v>
      </c>
      <c r="F110" s="107">
        <f t="shared" si="12"/>
        <v>0</v>
      </c>
    </row>
    <row r="111" spans="1:6" s="85" customFormat="1" ht="25" x14ac:dyDescent="0.25">
      <c r="A111" s="43" t="s">
        <v>196</v>
      </c>
      <c r="B111" s="105" t="s">
        <v>197</v>
      </c>
      <c r="C111" s="43" t="s">
        <v>70</v>
      </c>
      <c r="D111" s="108">
        <v>4</v>
      </c>
      <c r="E111" s="23">
        <v>0</v>
      </c>
      <c r="F111" s="107">
        <f t="shared" si="12"/>
        <v>0</v>
      </c>
    </row>
    <row r="112" spans="1:6" s="85" customFormat="1" ht="50" x14ac:dyDescent="0.25">
      <c r="A112" s="43" t="s">
        <v>198</v>
      </c>
      <c r="B112" s="109" t="s">
        <v>199</v>
      </c>
      <c r="C112" s="43" t="s">
        <v>13</v>
      </c>
      <c r="D112" s="108">
        <v>1</v>
      </c>
      <c r="E112" s="23">
        <v>0</v>
      </c>
      <c r="F112" s="107">
        <f t="shared" si="12"/>
        <v>0</v>
      </c>
    </row>
    <row r="113" spans="1:6" s="85" customFormat="1" x14ac:dyDescent="0.25">
      <c r="A113" s="96"/>
      <c r="B113" s="102" t="s">
        <v>200</v>
      </c>
      <c r="C113" s="95"/>
      <c r="D113" s="96"/>
      <c r="E113" s="97"/>
      <c r="F113" s="103">
        <f>SUBTOTAL(9,F108:F112)</f>
        <v>0</v>
      </c>
    </row>
    <row r="114" spans="1:6" s="85" customFormat="1" x14ac:dyDescent="0.25">
      <c r="A114" s="94" t="s">
        <v>201</v>
      </c>
      <c r="B114" s="113" t="s">
        <v>202</v>
      </c>
      <c r="C114" s="114"/>
      <c r="D114" s="114"/>
      <c r="E114" s="114"/>
      <c r="F114" s="115"/>
    </row>
    <row r="115" spans="1:6" s="85" customFormat="1" ht="25" x14ac:dyDescent="0.25">
      <c r="A115" s="104" t="s">
        <v>203</v>
      </c>
      <c r="B115" s="25" t="s">
        <v>204</v>
      </c>
      <c r="C115" s="98" t="s">
        <v>87</v>
      </c>
      <c r="D115" s="99">
        <v>2</v>
      </c>
      <c r="E115" s="23">
        <v>0</v>
      </c>
      <c r="F115" s="100">
        <f>+D115*E115</f>
        <v>0</v>
      </c>
    </row>
    <row r="116" spans="1:6" s="85" customFormat="1" x14ac:dyDescent="0.25">
      <c r="A116" s="96"/>
      <c r="B116" s="102" t="s">
        <v>205</v>
      </c>
      <c r="C116" s="95"/>
      <c r="D116" s="96"/>
      <c r="E116" s="97"/>
      <c r="F116" s="103">
        <f>SUBTOTAL(9,F115)</f>
        <v>0</v>
      </c>
    </row>
    <row r="117" spans="1:6" s="85" customFormat="1" x14ac:dyDescent="0.25">
      <c r="A117" s="94" t="s">
        <v>206</v>
      </c>
      <c r="B117" s="113" t="s">
        <v>207</v>
      </c>
      <c r="C117" s="114"/>
      <c r="D117" s="114"/>
      <c r="E117" s="114"/>
      <c r="F117" s="115"/>
    </row>
    <row r="118" spans="1:6" s="85" customFormat="1" ht="25" x14ac:dyDescent="0.25">
      <c r="A118" s="104" t="s">
        <v>208</v>
      </c>
      <c r="B118" s="105" t="s">
        <v>209</v>
      </c>
      <c r="C118" s="43" t="s">
        <v>18</v>
      </c>
      <c r="D118" s="106">
        <v>43</v>
      </c>
      <c r="E118" s="23">
        <v>0</v>
      </c>
      <c r="F118" s="107">
        <f t="shared" ref="F118:F121" si="13">+E118*D118</f>
        <v>0</v>
      </c>
    </row>
    <row r="119" spans="1:6" s="85" customFormat="1" ht="25" x14ac:dyDescent="0.25">
      <c r="A119" s="104" t="s">
        <v>210</v>
      </c>
      <c r="B119" s="105" t="s">
        <v>211</v>
      </c>
      <c r="C119" s="43" t="s">
        <v>18</v>
      </c>
      <c r="D119" s="106">
        <v>43</v>
      </c>
      <c r="E119" s="23">
        <v>0</v>
      </c>
      <c r="F119" s="107">
        <f t="shared" si="13"/>
        <v>0</v>
      </c>
    </row>
    <row r="120" spans="1:6" s="85" customFormat="1" ht="25" x14ac:dyDescent="0.25">
      <c r="A120" s="104" t="s">
        <v>212</v>
      </c>
      <c r="B120" s="105" t="s">
        <v>213</v>
      </c>
      <c r="C120" s="43" t="s">
        <v>18</v>
      </c>
      <c r="D120" s="106">
        <v>4.6287500000000001</v>
      </c>
      <c r="E120" s="23">
        <v>0</v>
      </c>
      <c r="F120" s="107">
        <f t="shared" si="13"/>
        <v>0</v>
      </c>
    </row>
    <row r="121" spans="1:6" s="85" customFormat="1" ht="12.5" x14ac:dyDescent="0.25">
      <c r="A121" s="104" t="s">
        <v>214</v>
      </c>
      <c r="B121" s="105" t="s">
        <v>215</v>
      </c>
      <c r="C121" s="104" t="s">
        <v>18</v>
      </c>
      <c r="D121" s="106">
        <v>7.3920000000000012</v>
      </c>
      <c r="E121" s="23">
        <v>0</v>
      </c>
      <c r="F121" s="107">
        <f t="shared" si="13"/>
        <v>0</v>
      </c>
    </row>
    <row r="122" spans="1:6" s="85" customFormat="1" ht="25" x14ac:dyDescent="0.25">
      <c r="A122" s="104" t="s">
        <v>216</v>
      </c>
      <c r="B122" s="25" t="s">
        <v>217</v>
      </c>
      <c r="C122" s="98" t="s">
        <v>17</v>
      </c>
      <c r="D122" s="99">
        <v>1</v>
      </c>
      <c r="E122" s="23">
        <v>0</v>
      </c>
      <c r="F122" s="100">
        <f>+E122*D122</f>
        <v>0</v>
      </c>
    </row>
    <row r="123" spans="1:6" s="85" customFormat="1" x14ac:dyDescent="0.25">
      <c r="A123" s="96"/>
      <c r="B123" s="102" t="s">
        <v>218</v>
      </c>
      <c r="C123" s="95"/>
      <c r="D123" s="96"/>
      <c r="E123" s="97"/>
      <c r="F123" s="103">
        <f>SUBTOTAL(9,F118:F122)</f>
        <v>0</v>
      </c>
    </row>
    <row r="124" spans="1:6" s="85" customFormat="1" ht="19.5" customHeight="1" x14ac:dyDescent="0.25">
      <c r="A124" s="90" t="s">
        <v>220</v>
      </c>
      <c r="B124" s="91"/>
      <c r="C124" s="91"/>
      <c r="D124" s="91"/>
      <c r="E124" s="92"/>
      <c r="F124" s="93">
        <f>SUM(F123,F116,F113,F106,F98,F89,F79)</f>
        <v>0</v>
      </c>
    </row>
    <row r="125" spans="1:6" s="85" customFormat="1" ht="19.5" customHeight="1" x14ac:dyDescent="0.25">
      <c r="A125" s="87" t="s">
        <v>219</v>
      </c>
      <c r="B125" s="88"/>
      <c r="C125" s="88"/>
      <c r="D125" s="88"/>
      <c r="E125" s="89"/>
      <c r="F125" s="86">
        <f>2*F124</f>
        <v>0</v>
      </c>
    </row>
    <row r="126" spans="1:6" s="9" customFormat="1" ht="19" x14ac:dyDescent="0.25">
      <c r="A126" s="70" t="s">
        <v>72</v>
      </c>
      <c r="B126" s="70"/>
      <c r="C126" s="70"/>
      <c r="D126" s="70"/>
      <c r="E126" s="70"/>
      <c r="F126" s="29">
        <f>+F74+F63+F53+F47+F12+F36+F125</f>
        <v>0</v>
      </c>
    </row>
    <row r="127" spans="1:6" ht="15.5" x14ac:dyDescent="0.25">
      <c r="A127" s="76" t="s">
        <v>73</v>
      </c>
      <c r="B127" s="76"/>
      <c r="C127" s="76"/>
      <c r="D127" s="76"/>
      <c r="E127" s="76"/>
      <c r="F127" s="30">
        <v>0</v>
      </c>
    </row>
    <row r="128" spans="1:6" ht="15.5" x14ac:dyDescent="0.25">
      <c r="A128" s="71" t="s">
        <v>74</v>
      </c>
      <c r="B128" s="71"/>
      <c r="C128" s="71"/>
      <c r="D128" s="71"/>
      <c r="E128" s="71"/>
      <c r="F128" s="31">
        <f>F127*F126</f>
        <v>0</v>
      </c>
    </row>
    <row r="129" spans="1:6" s="10" customFormat="1" ht="26.5" customHeight="1" x14ac:dyDescent="0.25">
      <c r="A129" s="72" t="s">
        <v>75</v>
      </c>
      <c r="B129" s="72"/>
      <c r="C129" s="72"/>
      <c r="D129" s="72"/>
      <c r="E129" s="72"/>
      <c r="F129" s="32">
        <f>F126-F128</f>
        <v>0</v>
      </c>
    </row>
    <row r="130" spans="1:6" ht="18" customHeight="1" x14ac:dyDescent="0.25">
      <c r="A130" s="69" t="s">
        <v>76</v>
      </c>
      <c r="B130" s="69"/>
      <c r="C130" s="69"/>
      <c r="D130" s="69"/>
      <c r="E130" s="69"/>
      <c r="F130" s="69"/>
    </row>
    <row r="131" spans="1:6" ht="75.650000000000006" customHeight="1" x14ac:dyDescent="0.25">
      <c r="A131" s="71" t="s">
        <v>77</v>
      </c>
      <c r="B131" s="71"/>
      <c r="C131" s="71"/>
      <c r="D131" s="71"/>
      <c r="E131" s="71"/>
      <c r="F131" s="71"/>
    </row>
  </sheetData>
  <mergeCells count="56">
    <mergeCell ref="B114:F114"/>
    <mergeCell ref="B117:F117"/>
    <mergeCell ref="B76:F76"/>
    <mergeCell ref="B80:F80"/>
    <mergeCell ref="B90:F90"/>
    <mergeCell ref="B99:F99"/>
    <mergeCell ref="B107:F107"/>
    <mergeCell ref="A131:F131"/>
    <mergeCell ref="A47:E47"/>
    <mergeCell ref="A53:E53"/>
    <mergeCell ref="A63:E63"/>
    <mergeCell ref="A74:E74"/>
    <mergeCell ref="B75:F75"/>
    <mergeCell ref="B49:F49"/>
    <mergeCell ref="A124:E124"/>
    <mergeCell ref="A125:E125"/>
    <mergeCell ref="A79:E79"/>
    <mergeCell ref="A89:E89"/>
    <mergeCell ref="A1:F1"/>
    <mergeCell ref="A13:F13"/>
    <mergeCell ref="A130:F130"/>
    <mergeCell ref="A126:E126"/>
    <mergeCell ref="A128:E128"/>
    <mergeCell ref="A129:E129"/>
    <mergeCell ref="A4:F4"/>
    <mergeCell ref="A2:F2"/>
    <mergeCell ref="A127:E127"/>
    <mergeCell ref="B64:F64"/>
    <mergeCell ref="B54:F54"/>
    <mergeCell ref="B48:F48"/>
    <mergeCell ref="B38:F38"/>
    <mergeCell ref="B6:F6"/>
    <mergeCell ref="A3:F3"/>
    <mergeCell ref="A98:E98"/>
    <mergeCell ref="B7:F7"/>
    <mergeCell ref="B9:F9"/>
    <mergeCell ref="B39:F39"/>
    <mergeCell ref="B41:F41"/>
    <mergeCell ref="B45:F45"/>
    <mergeCell ref="A36:E36"/>
    <mergeCell ref="A37:F37"/>
    <mergeCell ref="B22:F22"/>
    <mergeCell ref="B25:F25"/>
    <mergeCell ref="B27:F27"/>
    <mergeCell ref="B29:F29"/>
    <mergeCell ref="B32:F32"/>
    <mergeCell ref="B34:F34"/>
    <mergeCell ref="A12:E12"/>
    <mergeCell ref="B16:F16"/>
    <mergeCell ref="B65:F65"/>
    <mergeCell ref="B69:F69"/>
    <mergeCell ref="B71:F71"/>
    <mergeCell ref="B57:F57"/>
    <mergeCell ref="B55:F55"/>
    <mergeCell ref="B61:F61"/>
    <mergeCell ref="B59:E59"/>
  </mergeCells>
  <phoneticPr fontId="2" type="noConversion"/>
  <printOptions horizontalCentered="1" verticalCentered="1"/>
  <pageMargins left="0.27559055118110237" right="0.19685039370078741" top="0.31496062992125984" bottom="0.27559055118110237" header="0.19685039370078741" footer="0.15748031496062992"/>
  <pageSetup paperSize="9" scale="60" orientation="portrait" r:id="rId1"/>
  <headerFooter alignWithMargins="0">
    <oddHeader>&amp;CPage &amp;P/&amp;N</oddHeader>
    <oddFooter xml:space="preserve">&amp;R&amp;"Arial,Gras"&amp;11&amp;A &amp;"Arial,Normal"Page&amp;P/&amp;N </oddFooter>
  </headerFooter>
  <rowBreaks count="1" manualBreakCount="1">
    <brk id="7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B1526591862734CA5C7B0F93C2B33C1" ma:contentTypeVersion="37" ma:contentTypeDescription="Create a new document." ma:contentTypeScope="" ma:versionID="8884e3430fcddd0ce209956a32c6f071">
  <xsd:schema xmlns:xsd="http://www.w3.org/2001/XMLSchema" xmlns:xs="http://www.w3.org/2001/XMLSchema" xmlns:p="http://schemas.microsoft.com/office/2006/metadata/properties" xmlns:ns2="8528f5b9-54a9-401b-8b7c-34cc0b54fd67" xmlns:ns3="9187bf46-1b92-4d56-a2ea-dfc20d993b0a" xmlns:ns4="ca283e0b-db31-4043-a2ef-b80661bf084a" targetNamespace="http://schemas.microsoft.com/office/2006/metadata/properties" ma:root="true" ma:fieldsID="674eff513be05d381e5b937bcdd4a0e1" ns2:_="" ns3:_="" ns4:_="">
    <xsd:import namespace="8528f5b9-54a9-401b-8b7c-34cc0b54fd67"/>
    <xsd:import namespace="9187bf46-1b92-4d56-a2ea-dfc20d993b0a"/>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DCU_Activities"/>
                <xsd:element ref="ns3:_x006e_339" minOccurs="0"/>
                <xsd:element ref="ns2:SharedWithUsers" minOccurs="0"/>
                <xsd:element ref="ns2:SharedWithDetails" minOccurs="0"/>
                <xsd:element ref="ns3:hdf8167abc4047e8bcce8559545c7ed4" minOccurs="0"/>
                <xsd:element ref="ns4:TaxCatchAll" minOccurs="0"/>
                <xsd:element ref="ns3:aebd6c8d001841568c2fd97e7fd24be9" minOccurs="0"/>
                <xsd:element ref="ns3:edfb0293981b44ee900dbdd531265a85" minOccurs="0"/>
                <xsd:element ref="ns3:_x0076_cz2" minOccurs="0"/>
                <xsd:element ref="ns3:Auteur" minOccurs="0"/>
                <xsd:element ref="ns3:_x0064_j78" minOccurs="0"/>
                <xsd:element ref="ns3:kozt" minOccurs="0"/>
                <xsd:element ref="ns3:_x0065_c44"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8f5b9-54a9-401b-8b7c-34cc0b54fd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7bf46-1b92-4d56-a2ea-dfc20d993b0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DCU_Activities" ma:index="19" ma:displayName="DCU_Activities" ma:description="Define between Toolbox - Management - Operations" ma:format="Dropdown" ma:internalName="DCU_Activities">
      <xsd:simpleType>
        <xsd:restriction base="dms:Text">
          <xsd:maxLength value="255"/>
        </xsd:restriction>
      </xsd:simpleType>
    </xsd:element>
    <xsd:element name="_x006e_339" ma:index="20" nillable="true" ma:displayName="Province" ma:internalName="_x006e_339">
      <xsd:simpleType>
        <xsd:restriction base="dms:Text"/>
      </xsd:simpleType>
    </xsd:element>
    <xsd:element name="hdf8167abc4047e8bcce8559545c7ed4" ma:index="24" nillable="true" ma:taxonomy="true" ma:internalName="hdf8167abc4047e8bcce8559545c7ed4" ma:taxonomyFieldName="Document_x0020_Type" ma:displayName="Document Type*" ma:readOnly="false" ma:default="" ma:fieldId="{1df8167a-bc40-47e8-bcce-8559545c7ed4}"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aebd6c8d001841568c2fd97e7fd24be9" ma:index="27" nillable="true" ma:taxonomy="true" ma:internalName="aebd6c8d001841568c2fd97e7fd24be9" ma:taxonomyFieldName="Topic" ma:displayName="Topic*" ma:readOnly="false" ma:default="" ma:fieldId="{aebd6c8d-0018-4156-8c2f-d97e7fd24be9}"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edfb0293981b44ee900dbdd531265a85" ma:index="29" nillable="true" ma:taxonomy="true" ma:internalName="edfb0293981b44ee900dbdd531265a85" ma:taxonomyFieldName="Geographic_x0020_Scope" ma:displayName="Geographic Scope" ma:default="" ma:fieldId="{edfb0293-981b-44ee-900d-bdd531265a85}"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_x0076_cz2" ma:index="30" nillable="true" ma:displayName="Document Sub-Type" ma:internalName="_x0076_cz2">
      <xsd:simpleType>
        <xsd:restriction base="dms:Text"/>
      </xsd:simpleType>
    </xsd:element>
    <xsd:element name="Auteur" ma:index="31" nillable="true" ma:displayName="Auteur" ma:format="Dropdown" ma:internalName="Auteur">
      <xsd:simpleType>
        <xsd:restriction base="dms:Text">
          <xsd:maxLength value="255"/>
        </xsd:restriction>
      </xsd:simpleType>
    </xsd:element>
    <xsd:element name="_x0064_j78" ma:index="32" nillable="true" ma:displayName="Auteur" ma:internalName="_x0064_j78">
      <xsd:simpleType>
        <xsd:restriction base="dms:Text"/>
      </xsd:simpleType>
    </xsd:element>
    <xsd:element name="kozt" ma:index="33" nillable="true" ma:displayName="Phase" ma:internalName="kozt">
      <xsd:simpleType>
        <xsd:restriction base="dms:Text"/>
      </xsd:simpleType>
    </xsd:element>
    <xsd:element name="_x0065_c44" ma:index="34" nillable="true" ma:displayName="DCU_Office" ma:internalName="_x0065_c44">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f56ea09b-2c1a-4c4d-a709-546cc8f17bf1}" ma:internalName="TaxCatchAll" ma:showField="CatchAllData" ma:web="8528f5b9-54a9-401b-8b7c-34cc0b54fd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1AB9B9-4932-4666-943B-9440101D34EB}">
  <ds:schemaRefs>
    <ds:schemaRef ds:uri="http://schemas.microsoft.com/sharepoint/v3/contenttype/forms"/>
  </ds:schemaRefs>
</ds:datastoreItem>
</file>

<file path=customXml/itemProps2.xml><?xml version="1.0" encoding="utf-8"?>
<ds:datastoreItem xmlns:ds="http://schemas.openxmlformats.org/officeDocument/2006/customXml" ds:itemID="{5394975F-C00D-4B53-838A-48F8C7F04983}">
  <ds:schemaRefs>
    <ds:schemaRef ds:uri="http://schemas.microsoft.com/sharepoint/events"/>
  </ds:schemaRefs>
</ds:datastoreItem>
</file>

<file path=customXml/itemProps3.xml><?xml version="1.0" encoding="utf-8"?>
<ds:datastoreItem xmlns:ds="http://schemas.openxmlformats.org/officeDocument/2006/customXml" ds:itemID="{6BECF1AE-1A4F-48BE-90CF-404E7E3A8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28f5b9-54a9-401b-8b7c-34cc0b54fd67"/>
    <ds:schemaRef ds:uri="9187bf46-1b92-4d56-a2ea-dfc20d993b0a"/>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DQE</vt:lpstr>
      <vt:lpstr>DQE!Print_Area</vt:lpstr>
      <vt:lpstr>DQE!Print_Titles</vt:lpstr>
    </vt:vector>
  </TitlesOfParts>
  <Manager/>
  <Company>MCUH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OKOU</dc:creator>
  <cp:keywords/>
  <dc:description/>
  <cp:lastModifiedBy>Benel Matoka</cp:lastModifiedBy>
  <cp:revision/>
  <dcterms:created xsi:type="dcterms:W3CDTF">2007-05-07T11:31:58Z</dcterms:created>
  <dcterms:modified xsi:type="dcterms:W3CDTF">2025-11-04T08:10:18Z</dcterms:modified>
  <cp:category/>
  <cp:contentStatus/>
</cp:coreProperties>
</file>