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nicef-my.sharepoint.com/personal/bmatoka_unicef_org/Documents/Construction Projects/Travaux de construction de 50 ETAet 32 portes de latrines_KALEHE 1/"/>
    </mc:Choice>
  </mc:AlternateContent>
  <xr:revisionPtr revIDLastSave="500" documentId="8_{FB0F11AE-349E-4AC0-8AC8-1B0E5E7C2CC4}" xr6:coauthVersionLast="47" xr6:coauthVersionMax="47" xr10:uidLastSave="{EDC766BD-4A3B-4108-A96B-14EFBF812A35}"/>
  <bookViews>
    <workbookView xWindow="28680" yWindow="-120" windowWidth="51840" windowHeight="21120" tabRatio="986" activeTab="10" xr2:uid="{ECCAC73F-DD57-40EA-9CCC-A691037FD598}"/>
  </bookViews>
  <sheets>
    <sheet name="RECAPITULATIF DES LOTS" sheetId="8" r:id="rId1"/>
    <sheet name="Cadre devis LOT 01_EP BUHAMBA " sheetId="39" r:id="rId2"/>
    <sheet name="Cadre devis LOT 01_EP MULALA" sheetId="45" r:id="rId3"/>
    <sheet name="Cadre devis LOT 01_EP VAHE" sheetId="46" r:id="rId4"/>
    <sheet name="Cadre devis LOT 02_EP TUAMKE " sheetId="52" r:id="rId5"/>
    <sheet name="Cadre devis LOT 02_EP EMMANUEL" sheetId="48" r:id="rId6"/>
    <sheet name="Cadre devis LOT 02_EP MUTUGIRWA" sheetId="49" r:id="rId7"/>
    <sheet name="Cadre devis LOT 02_EP KABELI" sheetId="53" r:id="rId8"/>
    <sheet name="Cadre devis LOT 03_EP NAMASHALI" sheetId="54" r:id="rId9"/>
    <sheet name="Cadre devis LOT 03_EP THONDO" sheetId="55" r:id="rId10"/>
    <sheet name="Cadre devis LOT 03_EP NYUNDO" sheetId="56" r:id="rId11"/>
  </sheets>
  <definedNames>
    <definedName name="___YR1">#REF!</definedName>
    <definedName name="___YR2">#REF!</definedName>
    <definedName name="__YR1">#REF!</definedName>
    <definedName name="__YR2">#REF!</definedName>
    <definedName name="_YR1">#REF!</definedName>
    <definedName name="_YR2">#REF!</definedName>
    <definedName name="Code_check">#REF!</definedName>
    <definedName name="dept">#REF!</definedName>
    <definedName name="offices">#REF!</definedName>
    <definedName name="_xlnm.Print_Area" localSheetId="1">'Cadre devis LOT 01_EP BUHAMBA '!$B$2:$G$48</definedName>
    <definedName name="_xlnm.Print_Area" localSheetId="2">'Cadre devis LOT 01_EP MULALA'!$B$2:$G$101</definedName>
    <definedName name="_xlnm.Print_Area" localSheetId="3">'Cadre devis LOT 01_EP VAHE'!$B$2:$G$101</definedName>
    <definedName name="_xlnm.Print_Area" localSheetId="5">'Cadre devis LOT 02_EP EMMANUEL'!$B$2:$G$101</definedName>
    <definedName name="_xlnm.Print_Area" localSheetId="7">'Cadre devis LOT 02_EP KABELI'!$B$2:$G$101</definedName>
    <definedName name="_xlnm.Print_Area" localSheetId="6">'Cadre devis LOT 02_EP MUTUGIRWA'!$B$2:$G$48</definedName>
    <definedName name="_xlnm.Print_Area" localSheetId="4">'Cadre devis LOT 02_EP TUAMKE '!$B$2:$G$49</definedName>
    <definedName name="_xlnm.Print_Area" localSheetId="8">'Cadre devis LOT 03_EP NAMASHALI'!$B$2:$G$49</definedName>
    <definedName name="_xlnm.Print_Area" localSheetId="10">'Cadre devis LOT 03_EP NYUNDO'!$B$2:$G$48</definedName>
    <definedName name="_xlnm.Print_Area" localSheetId="9">'Cadre devis LOT 03_EP THONDO'!$B$2:$G$48</definedName>
    <definedName name="_xlnm.Print_Area" localSheetId="0">'RECAPITULATIF DES LOTS'!$B$1:$E$27</definedName>
    <definedName name="_xlnm.Print_Area">#REF!</definedName>
    <definedName name="PRINT_AREA_MI">#REF!</definedName>
    <definedName name="_xlnm.Print_Titles" localSheetId="1">'Cadre devis LOT 01_EP BUHAMBA '!$2:$4</definedName>
    <definedName name="_xlnm.Print_Titles" localSheetId="2">'Cadre devis LOT 01_EP MULALA'!$2:$4</definedName>
    <definedName name="_xlnm.Print_Titles" localSheetId="3">'Cadre devis LOT 01_EP VAHE'!$2:$4</definedName>
    <definedName name="_xlnm.Print_Titles" localSheetId="5">'Cadre devis LOT 02_EP EMMANUEL'!$2:$4</definedName>
    <definedName name="_xlnm.Print_Titles" localSheetId="7">'Cadre devis LOT 02_EP KABELI'!$2:$4</definedName>
    <definedName name="_xlnm.Print_Titles" localSheetId="6">'Cadre devis LOT 02_EP MUTUGIRWA'!$2:$4</definedName>
    <definedName name="_xlnm.Print_Titles" localSheetId="4">'Cadre devis LOT 02_EP TUAMKE '!$2:$4</definedName>
    <definedName name="_xlnm.Print_Titles" localSheetId="8">'Cadre devis LOT 03_EP NAMASHALI'!$2:$4</definedName>
    <definedName name="_xlnm.Print_Titles" localSheetId="10">'Cadre devis LOT 03_EP NYUNDO'!$2:$4</definedName>
    <definedName name="_xlnm.Print_Titles" localSheetId="9">'Cadre devis LOT 03_EP THONDO'!$2:$4</definedName>
    <definedName name="rate">#REF!</definedName>
    <definedName name="Technical_Sector">#REF!</definedName>
    <definedName name="Terry">#REF!</definedName>
    <definedName name="Year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46" l="1"/>
  <c r="I34" i="46" s="1"/>
  <c r="H34" i="45"/>
  <c r="I34" i="45" s="1"/>
  <c r="I34" i="39"/>
  <c r="H34" i="39"/>
  <c r="E16" i="8"/>
  <c r="G95" i="56"/>
  <c r="G94" i="56"/>
  <c r="G93" i="56"/>
  <c r="G92" i="56"/>
  <c r="G91" i="56"/>
  <c r="G96" i="56" s="1"/>
  <c r="G88" i="56"/>
  <c r="G89" i="56" s="1"/>
  <c r="G86" i="56"/>
  <c r="G85" i="56"/>
  <c r="G84" i="56"/>
  <c r="G83" i="56"/>
  <c r="G82" i="56"/>
  <c r="G81" i="56"/>
  <c r="G78" i="56"/>
  <c r="G77" i="56"/>
  <c r="G76" i="56"/>
  <c r="G75" i="56"/>
  <c r="G74" i="56"/>
  <c r="G73" i="56"/>
  <c r="G79" i="56" s="1"/>
  <c r="G70" i="56"/>
  <c r="G69" i="56"/>
  <c r="G68" i="56"/>
  <c r="G67" i="56"/>
  <c r="G66" i="56"/>
  <c r="G65" i="56"/>
  <c r="G64" i="56"/>
  <c r="G71" i="56" s="1"/>
  <c r="G61" i="56"/>
  <c r="G60" i="56"/>
  <c r="G59" i="56"/>
  <c r="G62" i="56" s="1"/>
  <c r="G58" i="56"/>
  <c r="G57" i="56"/>
  <c r="G56" i="56"/>
  <c r="G55" i="56"/>
  <c r="G54" i="56"/>
  <c r="G51" i="56"/>
  <c r="G50" i="56"/>
  <c r="G52" i="56" s="1"/>
  <c r="G43" i="56"/>
  <c r="G44" i="56" s="1"/>
  <c r="G45" i="56" s="1"/>
  <c r="G46" i="56" s="1"/>
  <c r="G42" i="56"/>
  <c r="G41" i="56"/>
  <c r="G40" i="56"/>
  <c r="G39" i="56"/>
  <c r="G36" i="56"/>
  <c r="G35" i="56"/>
  <c r="G34" i="56"/>
  <c r="G33" i="56"/>
  <c r="G32" i="56"/>
  <c r="G31" i="56"/>
  <c r="G37" i="56" s="1"/>
  <c r="G29" i="56"/>
  <c r="G28" i="56"/>
  <c r="G27" i="56"/>
  <c r="G26" i="56"/>
  <c r="G25" i="56"/>
  <c r="G24" i="56"/>
  <c r="G21" i="56"/>
  <c r="G20" i="56"/>
  <c r="G19" i="56"/>
  <c r="E18" i="56"/>
  <c r="G18" i="56" s="1"/>
  <c r="G22" i="56" s="1"/>
  <c r="G16" i="56"/>
  <c r="G15" i="56"/>
  <c r="G14" i="56"/>
  <c r="E14" i="56"/>
  <c r="G13" i="56"/>
  <c r="G12" i="56"/>
  <c r="G7" i="56"/>
  <c r="G8" i="56" s="1"/>
  <c r="E15" i="8"/>
  <c r="G95" i="55"/>
  <c r="G94" i="55"/>
  <c r="G93" i="55"/>
  <c r="G92" i="55"/>
  <c r="G91" i="55"/>
  <c r="G96" i="55" s="1"/>
  <c r="G88" i="55"/>
  <c r="G89" i="55" s="1"/>
  <c r="G86" i="55"/>
  <c r="G85" i="55"/>
  <c r="G84" i="55"/>
  <c r="G83" i="55"/>
  <c r="G82" i="55"/>
  <c r="G81" i="55"/>
  <c r="G78" i="55"/>
  <c r="G77" i="55"/>
  <c r="G76" i="55"/>
  <c r="G75" i="55"/>
  <c r="G74" i="55"/>
  <c r="G73" i="55"/>
  <c r="G79" i="55" s="1"/>
  <c r="G70" i="55"/>
  <c r="G69" i="55"/>
  <c r="G68" i="55"/>
  <c r="G67" i="55"/>
  <c r="G66" i="55"/>
  <c r="G65" i="55"/>
  <c r="G64" i="55"/>
  <c r="G71" i="55" s="1"/>
  <c r="G61" i="55"/>
  <c r="G60" i="55"/>
  <c r="G59" i="55"/>
  <c r="G62" i="55" s="1"/>
  <c r="G58" i="55"/>
  <c r="G57" i="55"/>
  <c r="G56" i="55"/>
  <c r="G55" i="55"/>
  <c r="G54" i="55"/>
  <c r="G51" i="55"/>
  <c r="G50" i="55"/>
  <c r="G52" i="55" s="1"/>
  <c r="G43" i="55"/>
  <c r="G44" i="55" s="1"/>
  <c r="G45" i="55" s="1"/>
  <c r="G46" i="55" s="1"/>
  <c r="G42" i="55"/>
  <c r="G41" i="55"/>
  <c r="G40" i="55"/>
  <c r="G39" i="55"/>
  <c r="G36" i="55"/>
  <c r="G35" i="55"/>
  <c r="G34" i="55"/>
  <c r="G33" i="55"/>
  <c r="G32" i="55"/>
  <c r="G31" i="55"/>
  <c r="G37" i="55" s="1"/>
  <c r="G29" i="55"/>
  <c r="G28" i="55"/>
  <c r="G27" i="55"/>
  <c r="G26" i="55"/>
  <c r="G25" i="55"/>
  <c r="G24" i="55"/>
  <c r="G21" i="55"/>
  <c r="G20" i="55"/>
  <c r="G19" i="55"/>
  <c r="E18" i="55"/>
  <c r="G18" i="55" s="1"/>
  <c r="G22" i="55" s="1"/>
  <c r="G15" i="55"/>
  <c r="E14" i="55"/>
  <c r="G14" i="55" s="1"/>
  <c r="G16" i="55" s="1"/>
  <c r="G13" i="55"/>
  <c r="G12" i="55"/>
  <c r="G7" i="55"/>
  <c r="G8" i="55" s="1"/>
  <c r="E14" i="8"/>
  <c r="G43" i="54"/>
  <c r="G42" i="54"/>
  <c r="G41" i="54"/>
  <c r="G40" i="54"/>
  <c r="G39" i="54"/>
  <c r="G44" i="54" s="1"/>
  <c r="G36" i="54"/>
  <c r="G35" i="54"/>
  <c r="G37" i="54" s="1"/>
  <c r="G34" i="54"/>
  <c r="G33" i="54"/>
  <c r="G32" i="54"/>
  <c r="G31" i="54"/>
  <c r="G28" i="54"/>
  <c r="G27" i="54"/>
  <c r="G26" i="54"/>
  <c r="G25" i="54"/>
  <c r="G24" i="54"/>
  <c r="G29" i="54" s="1"/>
  <c r="G21" i="54"/>
  <c r="E20" i="54"/>
  <c r="G20" i="54" s="1"/>
  <c r="E19" i="54"/>
  <c r="G19" i="54" s="1"/>
  <c r="E18" i="54"/>
  <c r="G18" i="54" s="1"/>
  <c r="G22" i="54" s="1"/>
  <c r="G15" i="54"/>
  <c r="G14" i="54"/>
  <c r="G13" i="54"/>
  <c r="G12" i="54"/>
  <c r="G16" i="54" s="1"/>
  <c r="G8" i="54"/>
  <c r="G7" i="54"/>
  <c r="E12" i="8"/>
  <c r="G95" i="53"/>
  <c r="G94" i="53"/>
  <c r="G93" i="53"/>
  <c r="G92" i="53"/>
  <c r="G91" i="53"/>
  <c r="G96" i="53" s="1"/>
  <c r="G88" i="53"/>
  <c r="G89" i="53" s="1"/>
  <c r="G86" i="53"/>
  <c r="G85" i="53"/>
  <c r="G84" i="53"/>
  <c r="G83" i="53"/>
  <c r="G82" i="53"/>
  <c r="G81" i="53"/>
  <c r="G78" i="53"/>
  <c r="G77" i="53"/>
  <c r="G76" i="53"/>
  <c r="G75" i="53"/>
  <c r="G74" i="53"/>
  <c r="G73" i="53"/>
  <c r="G79" i="53" s="1"/>
  <c r="G70" i="53"/>
  <c r="G69" i="53"/>
  <c r="G68" i="53"/>
  <c r="G67" i="53"/>
  <c r="G66" i="53"/>
  <c r="G65" i="53"/>
  <c r="G64" i="53"/>
  <c r="G71" i="53" s="1"/>
  <c r="G61" i="53"/>
  <c r="G60" i="53"/>
  <c r="G59" i="53"/>
  <c r="G62" i="53" s="1"/>
  <c r="G58" i="53"/>
  <c r="G57" i="53"/>
  <c r="G56" i="53"/>
  <c r="G55" i="53"/>
  <c r="G54" i="53"/>
  <c r="G51" i="53"/>
  <c r="G50" i="53"/>
  <c r="G52" i="53" s="1"/>
  <c r="G43" i="53"/>
  <c r="G44" i="53" s="1"/>
  <c r="G45" i="53" s="1"/>
  <c r="G46" i="53" s="1"/>
  <c r="G42" i="53"/>
  <c r="G41" i="53"/>
  <c r="G40" i="53"/>
  <c r="G39" i="53"/>
  <c r="G36" i="53"/>
  <c r="G35" i="53"/>
  <c r="G34" i="53"/>
  <c r="G33" i="53"/>
  <c r="G32" i="53"/>
  <c r="G31" i="53"/>
  <c r="G37" i="53" s="1"/>
  <c r="G29" i="53"/>
  <c r="G28" i="53"/>
  <c r="G27" i="53"/>
  <c r="G26" i="53"/>
  <c r="G25" i="53"/>
  <c r="G24" i="53"/>
  <c r="G21" i="53"/>
  <c r="G20" i="53"/>
  <c r="G19" i="53"/>
  <c r="E18" i="53"/>
  <c r="G18" i="53" s="1"/>
  <c r="G22" i="53" s="1"/>
  <c r="G15" i="53"/>
  <c r="E14" i="53"/>
  <c r="G14" i="53" s="1"/>
  <c r="G16" i="53" s="1"/>
  <c r="G13" i="53"/>
  <c r="G12" i="53"/>
  <c r="G7" i="53"/>
  <c r="G8" i="53" s="1"/>
  <c r="E11" i="8"/>
  <c r="G95" i="49"/>
  <c r="G94" i="49"/>
  <c r="G93" i="49"/>
  <c r="G92" i="49"/>
  <c r="G91" i="49"/>
  <c r="G96" i="49" s="1"/>
  <c r="G88" i="49"/>
  <c r="G89" i="49" s="1"/>
  <c r="G86" i="49"/>
  <c r="G85" i="49"/>
  <c r="G84" i="49"/>
  <c r="G83" i="49"/>
  <c r="G82" i="49"/>
  <c r="G81" i="49"/>
  <c r="G78" i="49"/>
  <c r="G77" i="49"/>
  <c r="G76" i="49"/>
  <c r="G75" i="49"/>
  <c r="G74" i="49"/>
  <c r="G73" i="49"/>
  <c r="G79" i="49" s="1"/>
  <c r="G70" i="49"/>
  <c r="G69" i="49"/>
  <c r="G68" i="49"/>
  <c r="G67" i="49"/>
  <c r="G66" i="49"/>
  <c r="G65" i="49"/>
  <c r="G64" i="49"/>
  <c r="G71" i="49" s="1"/>
  <c r="G61" i="49"/>
  <c r="G60" i="49"/>
  <c r="G59" i="49"/>
  <c r="G62" i="49" s="1"/>
  <c r="G58" i="49"/>
  <c r="G57" i="49"/>
  <c r="G56" i="49"/>
  <c r="G55" i="49"/>
  <c r="G54" i="49"/>
  <c r="G51" i="49"/>
  <c r="G50" i="49"/>
  <c r="G52" i="49" s="1"/>
  <c r="G43" i="49"/>
  <c r="G44" i="49" s="1"/>
  <c r="G45" i="49" s="1"/>
  <c r="G46" i="49" s="1"/>
  <c r="G42" i="49"/>
  <c r="G41" i="49"/>
  <c r="G40" i="49"/>
  <c r="G39" i="49"/>
  <c r="G36" i="49"/>
  <c r="G35" i="49"/>
  <c r="G34" i="49"/>
  <c r="G33" i="49"/>
  <c r="G32" i="49"/>
  <c r="G31" i="49"/>
  <c r="G37" i="49" s="1"/>
  <c r="G29" i="49"/>
  <c r="G28" i="49"/>
  <c r="G27" i="49"/>
  <c r="G26" i="49"/>
  <c r="G25" i="49"/>
  <c r="G24" i="49"/>
  <c r="G21" i="49"/>
  <c r="G20" i="49"/>
  <c r="G19" i="49"/>
  <c r="E18" i="49"/>
  <c r="G18" i="49" s="1"/>
  <c r="G22" i="49" s="1"/>
  <c r="G16" i="49"/>
  <c r="G15" i="49"/>
  <c r="G14" i="49"/>
  <c r="E14" i="49"/>
  <c r="G13" i="49"/>
  <c r="G12" i="49"/>
  <c r="G7" i="49"/>
  <c r="G8" i="49" s="1"/>
  <c r="E10" i="8"/>
  <c r="G99" i="48"/>
  <c r="G98" i="48"/>
  <c r="E9" i="8"/>
  <c r="E13" i="8" s="1"/>
  <c r="G47" i="52"/>
  <c r="G43" i="52"/>
  <c r="G42" i="52"/>
  <c r="G41" i="52"/>
  <c r="G40" i="52"/>
  <c r="G39" i="52"/>
  <c r="G44" i="52" s="1"/>
  <c r="G36" i="52"/>
  <c r="G35" i="52"/>
  <c r="G34" i="52"/>
  <c r="G33" i="52"/>
  <c r="G32" i="52"/>
  <c r="G31" i="52"/>
  <c r="G28" i="52"/>
  <c r="G27" i="52"/>
  <c r="G26" i="52"/>
  <c r="G25" i="52"/>
  <c r="G24" i="52"/>
  <c r="G21" i="52"/>
  <c r="E20" i="52"/>
  <c r="G20" i="52" s="1"/>
  <c r="E19" i="52"/>
  <c r="G19" i="52" s="1"/>
  <c r="E18" i="52"/>
  <c r="G18" i="52" s="1"/>
  <c r="G15" i="52"/>
  <c r="G14" i="52"/>
  <c r="G13" i="52"/>
  <c r="G12" i="52"/>
  <c r="G7" i="52"/>
  <c r="G8" i="52" s="1"/>
  <c r="E7" i="8"/>
  <c r="E6" i="8"/>
  <c r="E5" i="8"/>
  <c r="E8" i="8" s="1"/>
  <c r="G99" i="46"/>
  <c r="G96" i="46"/>
  <c r="G97" i="46" s="1"/>
  <c r="G98" i="46" s="1"/>
  <c r="G95" i="46"/>
  <c r="G94" i="46"/>
  <c r="G93" i="46"/>
  <c r="G92" i="46"/>
  <c r="G91" i="46"/>
  <c r="G88" i="46"/>
  <c r="G89" i="46" s="1"/>
  <c r="G85" i="46"/>
  <c r="G86" i="46" s="1"/>
  <c r="G84" i="46"/>
  <c r="G83" i="46"/>
  <c r="G82" i="46"/>
  <c r="G81" i="46"/>
  <c r="G78" i="46"/>
  <c r="G77" i="46"/>
  <c r="G76" i="46"/>
  <c r="G75" i="46"/>
  <c r="G74" i="46"/>
  <c r="G73" i="46"/>
  <c r="G79" i="46" s="1"/>
  <c r="G71" i="46"/>
  <c r="G70" i="46"/>
  <c r="G69" i="46"/>
  <c r="G68" i="46"/>
  <c r="G67" i="46"/>
  <c r="G66" i="46"/>
  <c r="G65" i="46"/>
  <c r="G64" i="46"/>
  <c r="G61" i="46"/>
  <c r="G60" i="46"/>
  <c r="G59" i="46"/>
  <c r="G58" i="46"/>
  <c r="G57" i="46"/>
  <c r="G56" i="46"/>
  <c r="G55" i="46"/>
  <c r="G62" i="46" s="1"/>
  <c r="G54" i="46"/>
  <c r="G51" i="46"/>
  <c r="G50" i="46"/>
  <c r="G52" i="46" s="1"/>
  <c r="G99" i="45"/>
  <c r="G96" i="45"/>
  <c r="G95" i="45"/>
  <c r="G94" i="45"/>
  <c r="G93" i="45"/>
  <c r="G92" i="45"/>
  <c r="G91" i="45"/>
  <c r="G89" i="45"/>
  <c r="G88" i="45"/>
  <c r="G86" i="45"/>
  <c r="G85" i="45"/>
  <c r="G84" i="45"/>
  <c r="G83" i="45"/>
  <c r="G82" i="45"/>
  <c r="G81" i="45"/>
  <c r="G79" i="45"/>
  <c r="G78" i="45"/>
  <c r="G77" i="45"/>
  <c r="G76" i="45"/>
  <c r="G75" i="45"/>
  <c r="G74" i="45"/>
  <c r="G73" i="45"/>
  <c r="G71" i="45"/>
  <c r="G70" i="45"/>
  <c r="G69" i="45"/>
  <c r="G68" i="45"/>
  <c r="G67" i="45"/>
  <c r="G66" i="45"/>
  <c r="G65" i="45"/>
  <c r="G64" i="45"/>
  <c r="G61" i="45"/>
  <c r="G60" i="45"/>
  <c r="G59" i="45"/>
  <c r="G58" i="45"/>
  <c r="G62" i="45" s="1"/>
  <c r="G57" i="45"/>
  <c r="G56" i="45"/>
  <c r="G55" i="45"/>
  <c r="G54" i="45"/>
  <c r="G52" i="45"/>
  <c r="G51" i="45"/>
  <c r="G50" i="45"/>
  <c r="G43" i="45"/>
  <c r="G42" i="45"/>
  <c r="G41" i="45"/>
  <c r="G40" i="45"/>
  <c r="G39" i="45"/>
  <c r="G36" i="45"/>
  <c r="G35" i="45"/>
  <c r="G34" i="45"/>
  <c r="G33" i="45"/>
  <c r="G32" i="45"/>
  <c r="G31" i="45"/>
  <c r="G28" i="45"/>
  <c r="G27" i="45"/>
  <c r="G26" i="45"/>
  <c r="G25" i="45"/>
  <c r="G24" i="45"/>
  <c r="G21" i="45"/>
  <c r="E20" i="45"/>
  <c r="G20" i="45" s="1"/>
  <c r="E19" i="45"/>
  <c r="G19" i="45" s="1"/>
  <c r="E18" i="45"/>
  <c r="G18" i="45" s="1"/>
  <c r="G15" i="45"/>
  <c r="G14" i="45"/>
  <c r="G13" i="45"/>
  <c r="G12" i="45"/>
  <c r="G97" i="56" l="1"/>
  <c r="G98" i="56" s="1"/>
  <c r="G99" i="56" s="1"/>
  <c r="G97" i="55"/>
  <c r="G98" i="55" s="1"/>
  <c r="G99" i="55" s="1"/>
  <c r="G45" i="54"/>
  <c r="G46" i="54" s="1"/>
  <c r="G47" i="54" s="1"/>
  <c r="G97" i="53"/>
  <c r="G98" i="53" s="1"/>
  <c r="G99" i="53" s="1"/>
  <c r="G97" i="49"/>
  <c r="G98" i="49" s="1"/>
  <c r="G99" i="49" s="1"/>
  <c r="G37" i="52"/>
  <c r="G22" i="52"/>
  <c r="G29" i="52"/>
  <c r="G45" i="52" s="1"/>
  <c r="G46" i="52" s="1"/>
  <c r="G16" i="52"/>
  <c r="G97" i="45"/>
  <c r="G98" i="45" s="1"/>
  <c r="G22" i="45"/>
  <c r="G37" i="45"/>
  <c r="G44" i="45"/>
  <c r="G45" i="45" s="1"/>
  <c r="G46" i="45" s="1"/>
  <c r="G47" i="45" s="1"/>
  <c r="G29" i="45"/>
  <c r="G16" i="45"/>
  <c r="G29" i="39" l="1"/>
  <c r="G45" i="39"/>
  <c r="G46" i="39" s="1"/>
  <c r="G45" i="46"/>
  <c r="G45" i="48"/>
  <c r="G46" i="48"/>
  <c r="G46" i="46"/>
  <c r="G95" i="48"/>
  <c r="G94" i="48"/>
  <c r="G93" i="48"/>
  <c r="G92" i="48"/>
  <c r="G91" i="48"/>
  <c r="G96" i="48" s="1"/>
  <c r="G88" i="48"/>
  <c r="G89" i="48" s="1"/>
  <c r="G85" i="48"/>
  <c r="G86" i="48" s="1"/>
  <c r="G84" i="48"/>
  <c r="G83" i="48"/>
  <c r="G82" i="48"/>
  <c r="G81" i="48"/>
  <c r="G78" i="48"/>
  <c r="G77" i="48"/>
  <c r="G76" i="48"/>
  <c r="G75" i="48"/>
  <c r="G74" i="48"/>
  <c r="G73" i="48"/>
  <c r="G79" i="48" s="1"/>
  <c r="G71" i="48"/>
  <c r="G70" i="48"/>
  <c r="G69" i="48"/>
  <c r="G68" i="48"/>
  <c r="G67" i="48"/>
  <c r="G66" i="48"/>
  <c r="G65" i="48"/>
  <c r="G64" i="48"/>
  <c r="G61" i="48"/>
  <c r="G60" i="48"/>
  <c r="G59" i="48"/>
  <c r="G58" i="48"/>
  <c r="G62" i="48" s="1"/>
  <c r="G57" i="48"/>
  <c r="G56" i="48"/>
  <c r="G55" i="48"/>
  <c r="G54" i="48"/>
  <c r="G51" i="48"/>
  <c r="G50" i="48"/>
  <c r="G52" i="48" s="1"/>
  <c r="G43" i="48"/>
  <c r="G42" i="48"/>
  <c r="G44" i="48" s="1"/>
  <c r="G41" i="48"/>
  <c r="G40" i="48"/>
  <c r="G39" i="48"/>
  <c r="G36" i="48"/>
  <c r="G35" i="48"/>
  <c r="G34" i="48"/>
  <c r="G33" i="48"/>
  <c r="G32" i="48"/>
  <c r="G31" i="48"/>
  <c r="G37" i="48" s="1"/>
  <c r="G28" i="48"/>
  <c r="G29" i="48" s="1"/>
  <c r="G27" i="48"/>
  <c r="G26" i="48"/>
  <c r="G25" i="48"/>
  <c r="G24" i="48"/>
  <c r="G21" i="48"/>
  <c r="G20" i="48"/>
  <c r="G19" i="48"/>
  <c r="E18" i="48"/>
  <c r="G18" i="48" s="1"/>
  <c r="G22" i="48" s="1"/>
  <c r="G15" i="48"/>
  <c r="G16" i="48" s="1"/>
  <c r="G14" i="48"/>
  <c r="E14" i="48"/>
  <c r="G13" i="48"/>
  <c r="G12" i="48"/>
  <c r="G7" i="48"/>
  <c r="G8" i="48" s="1"/>
  <c r="G43" i="46"/>
  <c r="G42" i="46"/>
  <c r="G41" i="46"/>
  <c r="G40" i="46"/>
  <c r="G44" i="46" s="1"/>
  <c r="G39" i="46"/>
  <c r="G36" i="46"/>
  <c r="G35" i="46"/>
  <c r="G34" i="46"/>
  <c r="G33" i="46"/>
  <c r="G32" i="46"/>
  <c r="G31" i="46"/>
  <c r="G37" i="46" s="1"/>
  <c r="G28" i="46"/>
  <c r="G27" i="46"/>
  <c r="G26" i="46"/>
  <c r="G29" i="46" s="1"/>
  <c r="G25" i="46"/>
  <c r="G24" i="46"/>
  <c r="G21" i="46"/>
  <c r="G20" i="46"/>
  <c r="G19" i="46"/>
  <c r="E18" i="46"/>
  <c r="G18" i="46" s="1"/>
  <c r="G22" i="46" s="1"/>
  <c r="G15" i="46"/>
  <c r="E14" i="46"/>
  <c r="G14" i="46" s="1"/>
  <c r="G16" i="46" s="1"/>
  <c r="G13" i="46"/>
  <c r="G12" i="46"/>
  <c r="G7" i="46"/>
  <c r="G8" i="46" s="1"/>
  <c r="G7" i="45"/>
  <c r="G8" i="45" s="1"/>
  <c r="G97" i="48" l="1"/>
  <c r="E17" i="8" l="1"/>
  <c r="G43" i="39" l="1"/>
  <c r="G42" i="39"/>
  <c r="G41" i="39"/>
  <c r="G40" i="39"/>
  <c r="G39" i="39"/>
  <c r="G36" i="39"/>
  <c r="G35" i="39"/>
  <c r="G34" i="39"/>
  <c r="G33" i="39"/>
  <c r="G32" i="39"/>
  <c r="G31" i="39"/>
  <c r="G28" i="39"/>
  <c r="G27" i="39"/>
  <c r="G26" i="39"/>
  <c r="G25" i="39"/>
  <c r="G24" i="39"/>
  <c r="G21" i="39"/>
  <c r="G20" i="39"/>
  <c r="G19" i="39"/>
  <c r="E18" i="39"/>
  <c r="G18" i="39" s="1"/>
  <c r="G22" i="39" s="1"/>
  <c r="G15" i="39"/>
  <c r="E14" i="39"/>
  <c r="G14" i="39" s="1"/>
  <c r="G13" i="39"/>
  <c r="G12" i="39"/>
  <c r="G7" i="39"/>
  <c r="G8" i="39" s="1"/>
  <c r="G44" i="39" l="1"/>
  <c r="G16" i="39"/>
  <c r="G37" i="39"/>
  <c r="E18" i="8" l="1"/>
</calcChain>
</file>

<file path=xl/sharedStrings.xml><?xml version="1.0" encoding="utf-8"?>
<sst xmlns="http://schemas.openxmlformats.org/spreadsheetml/2006/main" count="2009" uniqueCount="252">
  <si>
    <t>N°</t>
  </si>
  <si>
    <t>Désignation</t>
  </si>
  <si>
    <t>Unité</t>
  </si>
  <si>
    <t>m²</t>
  </si>
  <si>
    <t>ml</t>
  </si>
  <si>
    <t>Pce</t>
  </si>
  <si>
    <t>Superstructures : Travaux d'Elévation</t>
  </si>
  <si>
    <t xml:space="preserve">MENUISERIE BOIS </t>
  </si>
  <si>
    <t>PEINTURE</t>
  </si>
  <si>
    <t>Peinture ardoisine pour tableau y compris préparation de surface et masticage</t>
  </si>
  <si>
    <t xml:space="preserve">Email blanc sur fenêtres, y compris préparation des surfaces (masticage, grattage, ponçage) </t>
  </si>
  <si>
    <r>
      <t>m</t>
    </r>
    <r>
      <rPr>
        <vertAlign val="superscript"/>
        <sz val="10"/>
        <color indexed="8"/>
        <rFont val="Arial"/>
        <family val="2"/>
      </rPr>
      <t>3</t>
    </r>
  </si>
  <si>
    <t>Qté</t>
  </si>
  <si>
    <t>PU ($)</t>
  </si>
  <si>
    <r>
      <t>m</t>
    </r>
    <r>
      <rPr>
        <vertAlign val="superscript"/>
        <sz val="10"/>
        <color theme="1"/>
        <rFont val="Arial"/>
        <family val="2"/>
      </rPr>
      <t>3</t>
    </r>
  </si>
  <si>
    <t>En-tete de l'Entreprise</t>
  </si>
  <si>
    <t>Date</t>
  </si>
  <si>
    <t>Nom &amp; Signature du Responsable</t>
  </si>
  <si>
    <t>Cachet de l'Entreprise</t>
  </si>
  <si>
    <t>FF</t>
  </si>
  <si>
    <t>EN-TETE DE L'ENTREPRISE</t>
  </si>
  <si>
    <t>Nom &amp; Signature du Responsable/Cachet de l'Entreprise</t>
  </si>
  <si>
    <t>TERRASSEMENT</t>
  </si>
  <si>
    <t>INFRASTRUCTURES</t>
  </si>
  <si>
    <t>SUPERSTRUCTURES - MACONNERIE - ENDUITS</t>
  </si>
  <si>
    <t>CHARPENTE BOIS - COUVERTURE</t>
  </si>
  <si>
    <t xml:space="preserve">Couverture en tôles ondulées galvanisées BG 28 de couleur bleu UNICEF </t>
  </si>
  <si>
    <t>PLOMBERIE</t>
  </si>
  <si>
    <t>Fo et Po citerne plastique de 500 litres (sur côté latrines) y compris toute sujétion (pose robinet 1/2, vannes d'arrêt et autres accessoires de raccordements)</t>
  </si>
  <si>
    <t xml:space="preserve">Email bleu Unicef sur planche de rive en bois, y compris préparation des surfaces (masticage, grattage, ponçage) </t>
  </si>
  <si>
    <t>1.0</t>
  </si>
  <si>
    <t>2.0</t>
  </si>
  <si>
    <t>3.0</t>
  </si>
  <si>
    <t>4.0</t>
  </si>
  <si>
    <t>Fo+pose des descentes d'eau Ф 90 et accessoires y compris toute sujétion</t>
  </si>
  <si>
    <t>5.0</t>
  </si>
  <si>
    <t>Fourniture et pose tuyaux PVC diam 100 pour ventilation de la fosse y compris accessoire de fixation et treillis anti insectes suivant plans</t>
  </si>
  <si>
    <t>Ens</t>
  </si>
  <si>
    <t>6.0</t>
  </si>
  <si>
    <t>1.10</t>
  </si>
  <si>
    <t>1.20</t>
  </si>
  <si>
    <t>1.30</t>
  </si>
  <si>
    <t>2.10</t>
  </si>
  <si>
    <t>2.20</t>
  </si>
  <si>
    <t>3.10</t>
  </si>
  <si>
    <t>3.20</t>
  </si>
  <si>
    <t>Béton de propreté dosé à 150 kg/m3 sous maçonnerie en moellons</t>
  </si>
  <si>
    <t>2.30</t>
  </si>
  <si>
    <t>Béton armé pour poteaux en HA12 de 15x20cm avec un socle en fondation conformément aux plans y compris toutes les sujétions d'implémentantion</t>
  </si>
  <si>
    <t>3.30</t>
  </si>
  <si>
    <t>Béton armé pour chainages haut dosé à 350 kg/m3 de section de 15x15 cm avec 3 HA12mm et les cadres en HA6 en épingle y compris toutes les sujetions</t>
  </si>
  <si>
    <t>3.40</t>
  </si>
  <si>
    <t>4.10</t>
  </si>
  <si>
    <t>4.20</t>
  </si>
  <si>
    <t>4.30</t>
  </si>
  <si>
    <t>4.40</t>
  </si>
  <si>
    <t>4.50</t>
  </si>
  <si>
    <t>4.60</t>
  </si>
  <si>
    <t>Fourniture et pose planche de rive 20 cm, ép. 2,5 cm  y compris toute sujétion de fixation et de traitement AVANT MONTAGE anti-insectes</t>
  </si>
  <si>
    <t>Charpente - Bois (Essence de bois rouge local) et Couverture</t>
  </si>
  <si>
    <t>5.10</t>
  </si>
  <si>
    <t>5.20</t>
  </si>
  <si>
    <t>5.30</t>
  </si>
  <si>
    <t>Pièce</t>
  </si>
  <si>
    <t>Confection de tableau en mortier de ciment de 1,2m x 5,00m avec un cadre en latte et le support de craie y compris toutes sujétions dont l'allège est de 60cm par salle de classe</t>
  </si>
  <si>
    <t>Fourniture et pose de Fenêtres en bois de 120x120 cm avec poigné metallique intérieur et le système de verrous local y compris toutes les sujetions</t>
  </si>
  <si>
    <t>Fourniture et pose de Porte en bois de 90x220 avec poigné metallique intérieur &amp; extérieur et le système de verrous local y compris toutes les sujetions</t>
  </si>
  <si>
    <t xml:space="preserve">Email bleu Unicef sur portes en bois y compris préparation des surfaces (masticage, grattage, ponçage) </t>
  </si>
  <si>
    <t xml:space="preserve">Email bleu Unicef sur planche de rive en bois et sur gouttière métallique y compris préparation des surfaces (masticage, grattage, ponçage) - </t>
  </si>
  <si>
    <t>Panneau de visibilité de 1m x 2m en écriture indélibile sur un pan de mur avec les logos UNICEF - Bailleur - EPST etc…</t>
  </si>
  <si>
    <t>Fft</t>
  </si>
  <si>
    <r>
      <t xml:space="preserve">Fourniture et pose de couverture en tôles </t>
    </r>
    <r>
      <rPr>
        <b/>
        <sz val="10"/>
        <color theme="1"/>
        <rFont val="Arial"/>
        <family val="2"/>
      </rPr>
      <t>BWG 32</t>
    </r>
    <r>
      <rPr>
        <sz val="10"/>
        <color theme="1"/>
        <rFont val="Arial"/>
        <family val="2"/>
      </rPr>
      <t xml:space="preserve"> de couleur grise y compris toutes  les sujétions</t>
    </r>
  </si>
  <si>
    <r>
      <t xml:space="preserve">Fourniture et pose faitière en tôle </t>
    </r>
    <r>
      <rPr>
        <b/>
        <sz val="10"/>
        <color theme="1"/>
        <rFont val="Arial"/>
        <family val="2"/>
      </rPr>
      <t>BWG 32</t>
    </r>
    <r>
      <rPr>
        <sz val="10"/>
        <color theme="1"/>
        <rFont val="Arial"/>
        <family val="2"/>
      </rPr>
      <t xml:space="preserve"> de couleur grise y compris toutes les sujétions</t>
    </r>
  </si>
  <si>
    <t>6.10</t>
  </si>
  <si>
    <t>Sous-Total 1.00</t>
  </si>
  <si>
    <t>Sous-Total 2.00</t>
  </si>
  <si>
    <t>Sous-Total 3.00</t>
  </si>
  <si>
    <t>Sous-Total 4.00</t>
  </si>
  <si>
    <t>Sous-Total 5.00</t>
  </si>
  <si>
    <r>
      <t>Maçonnerie de fondation en Moellon Ep: 40 cm, Prof :</t>
    </r>
    <r>
      <rPr>
        <sz val="10"/>
        <rFont val="Arial"/>
        <family val="2"/>
      </rPr>
      <t xml:space="preserve"> </t>
    </r>
    <r>
      <rPr>
        <b/>
        <sz val="10"/>
        <rFont val="Arial"/>
        <family val="2"/>
      </rPr>
      <t>60</t>
    </r>
    <r>
      <rPr>
        <sz val="10"/>
        <color theme="1"/>
        <rFont val="Arial"/>
        <family val="2"/>
      </rPr>
      <t xml:space="preserve"> cm, joints en mortier de ciment dosé à 300 kg/m</t>
    </r>
    <r>
      <rPr>
        <vertAlign val="superscript"/>
        <sz val="10"/>
        <color theme="1"/>
        <rFont val="Arial"/>
        <family val="2"/>
      </rPr>
      <t>3</t>
    </r>
    <r>
      <rPr>
        <sz val="10"/>
        <color theme="1"/>
        <rFont val="Arial"/>
        <family val="2"/>
      </rPr>
      <t xml:space="preserve"> y compris toutes les sujétions  adapter par rapport à la topographie du site</t>
    </r>
  </si>
  <si>
    <t>Infrastructure : Terrassement et Fondation</t>
  </si>
  <si>
    <t>2.40</t>
  </si>
  <si>
    <t>3.50</t>
  </si>
  <si>
    <t>5.40</t>
  </si>
  <si>
    <t>0.0</t>
  </si>
  <si>
    <t>2.50</t>
  </si>
  <si>
    <t>2.60</t>
  </si>
  <si>
    <t>0.10</t>
  </si>
  <si>
    <t>7.10</t>
  </si>
  <si>
    <t>7.20</t>
  </si>
  <si>
    <t>7.30</t>
  </si>
  <si>
    <t>7.40</t>
  </si>
  <si>
    <t>7.50</t>
  </si>
  <si>
    <t>PT ($)</t>
  </si>
  <si>
    <t>LOT 1</t>
  </si>
  <si>
    <t>LOT 3</t>
  </si>
  <si>
    <t>LOT 2</t>
  </si>
  <si>
    <t>3.60</t>
  </si>
  <si>
    <t>3.70</t>
  </si>
  <si>
    <t>Montant Total (en lettres) : …...........................................</t>
  </si>
  <si>
    <t>Allotissements / Descriptifs</t>
  </si>
  <si>
    <r>
      <rPr>
        <b/>
        <i/>
        <sz val="9"/>
        <color rgb="FFFF0000"/>
        <rFont val="Arial"/>
        <family val="2"/>
      </rPr>
      <t>Note Importante :</t>
    </r>
    <r>
      <rPr>
        <i/>
        <sz val="9"/>
        <color rgb="FFFF0000"/>
        <rFont val="Arial"/>
        <family val="2"/>
      </rPr>
      <t xml:space="preserve">
- Le soumissionnaire devrait Télécharger le fichier et remplira exclusivement les cellules en jaune sans altérer les formules ni les quantités sur son propre ordinateur (Le remplissage en ligne est strictement interdit).
- le soumissionnaire téléchargera le fichier Excel et remplira ses prix unitaires selon les nombres de Lot qu'il souhaite appliquer.
- Les modifications non autorisées pourront conduire à un rejet de l'offre</t>
    </r>
  </si>
  <si>
    <t>Remblai des fouilles provenant de déblais et au alentour de l'ourvrage. Le remblai des fouilles sera exécuté par couches successives de 20 cm d'épaisseur, damées et compactées en arrosant abondamment, de manière à réduire le foisonnement des terres rapportées.</t>
  </si>
  <si>
    <t>SOUS - TOTAL 1.0 - TERRASSEMENT</t>
  </si>
  <si>
    <t>Béton de propreté dosé à 150 kg/m3 d'épaisseur 5cm et de 50cm de large</t>
  </si>
  <si>
    <t>Semelle filante en béton cyclopéen dosé à 250kg/m3 d'épaisseur de 20cm et de 40 cm de large</t>
  </si>
  <si>
    <t>Béton armé pour poteaux dosé à 350 kg/m3 de 20x20cm en HA 12mm</t>
  </si>
  <si>
    <t>Maçonnerie en brique cuite pour élévation dans la fosse / ep. 20 cm</t>
  </si>
  <si>
    <t>Dalle sur fosse en béton armé dosé 350kg/m³ (y compris 4 dalles amovibles) L:6.10m / l:2.35 /ép 12cm, avec barres de 12 (TN+30cm)</t>
  </si>
  <si>
    <t xml:space="preserve">Dalle sur sol (trottoir et rampe) en béton non armé dosé à 300 kg/m³ ép 12 cm  </t>
  </si>
  <si>
    <t>Enduit intérieur fosse latrine en mortier de ciment lisse</t>
  </si>
  <si>
    <t>SOUS - TOTAL 2.0 - INFRASTRUCTURES</t>
  </si>
  <si>
    <t>Beton cyclopéen dosé à 250kg/m3 d'épaisseur 15cm et de 40 cm de large pour le mur d'intimité</t>
  </si>
  <si>
    <t>Maçonnerie en brique cuite pour élévation / ep. 20 cm y compris le mur d'intimité</t>
  </si>
  <si>
    <t>Béton armé pour poteaux dosé à 350 kg/m3 de 20x20cm en HA 12 mm</t>
  </si>
  <si>
    <t>Béton armé  pour chainage haut dosé à 350 kg/m3 de 20x20cm en HA 12mm</t>
  </si>
  <si>
    <t>Revêtement intérieur de la dalle en mortier d'épaisseur 8 cm de dosé à 300kg/m3 avec une finition lisse</t>
  </si>
  <si>
    <t>SOUS-TOTAL 3.0 - SUPERSTRUCTURE-MACONNERIE-ENDUITS</t>
  </si>
  <si>
    <t xml:space="preserve">Panne en chevron de 5x5 y compris toute sujétion de fixation et de traitement AVANT MONTAGE </t>
  </si>
  <si>
    <t xml:space="preserve">Arbalétriers en madrier 5/15 y compris toute sujétion de fixation et de traitement AVANT MONTAGE </t>
  </si>
  <si>
    <t xml:space="preserve">Fo+pose planche de rive 20 cm, ép. 2,5 cm y compris toute sujétion de fixation, de traitement AVANT MONTAGE et de mise en peinture </t>
  </si>
  <si>
    <t>Fo+pose des goutières métalliques en tole de 1,5mm et accessoires y compris toute sujétion</t>
  </si>
  <si>
    <t>SOUS-TOTAL 4.0 - CHARPENTE BOIS - COUVERTURE</t>
  </si>
  <si>
    <t>Fourniture et pose TE en PVC diam 100 pour fermer la partie supérieure des PVC 100 y compris toute sujection de pose</t>
  </si>
  <si>
    <t>Aménagement des trous de défécation en maçonnerie conformément aux besoins des bénéficiaires et condanmés le second trou de chaque cabine</t>
  </si>
  <si>
    <t>pce</t>
  </si>
  <si>
    <t xml:space="preserve">Construction d'un socle en moellons de 1,50 m de diametre et de 1,2m de hauteur par rapport au TN avec une plateforme en béton armé de 7cm y compris une fondation de 0,4m au minimum. Le tank de 500 L sera incrusté de 30 cm dans le socle avec un sellement en surface. Le mur extérieur des meollons sera rejointoyé et un puits perdu sera crée pour eviter les bourbiers au point de lavage des mains. </t>
  </si>
  <si>
    <t>SOUS - TOTAL 5.0 - PLOMBERIE</t>
  </si>
  <si>
    <t xml:space="preserve">MENUISERIE METALLIQUE </t>
  </si>
  <si>
    <t xml:space="preserve">SOUS - TOTAL - 6.0 - MENUISERIE METALLIQUE </t>
  </si>
  <si>
    <t>7.0</t>
  </si>
  <si>
    <t xml:space="preserve">Peinture acrylique sur murs interieurs et extérieurs à partir de 1.10m de hauteur pour les murs extérieurs, y compris préparation des surfaces (masticage, grattage, ponçage) </t>
  </si>
  <si>
    <t xml:space="preserve">Email bleu Unicef sur murs intérieurs et extérieurs jusqu'à 1,10 m de hauteur, y compris préparation des surfaces (masticage, grattage, ponçage) </t>
  </si>
  <si>
    <t xml:space="preserve">Email bleu Unicef sur porte métallique, y compris préparation des surfaces (masticage, grattage, ponçage) </t>
  </si>
  <si>
    <t>Fourniture et Pose de panneau de visibilité de 1mX0,6m en façade latérale avec logo Baillieur, Logo UNICEF, partenaire etc….</t>
  </si>
  <si>
    <t>fft</t>
  </si>
  <si>
    <t>SOUS - TOTAL - 7.0 - PEINTURE</t>
  </si>
  <si>
    <t xml:space="preserve">Fouilles en trou et excavation de terre (profondeur de 250 cm) </t>
  </si>
  <si>
    <r>
      <t>m</t>
    </r>
    <r>
      <rPr>
        <vertAlign val="superscript"/>
        <sz val="10"/>
        <rFont val="Arial"/>
        <family val="2"/>
      </rPr>
      <t>3</t>
    </r>
  </si>
  <si>
    <r>
      <t>m</t>
    </r>
    <r>
      <rPr>
        <vertAlign val="superscript"/>
        <sz val="10"/>
        <color rgb="FF000000"/>
        <rFont val="Arial"/>
        <family val="2"/>
      </rPr>
      <t>3</t>
    </r>
  </si>
  <si>
    <r>
      <rPr>
        <b/>
        <sz val="10"/>
        <rFont val="Arial"/>
        <family val="2"/>
      </rPr>
      <t>Enduits ciment sur murs intérieurs :</t>
    </r>
    <r>
      <rPr>
        <sz val="10"/>
        <rFont val="Arial"/>
        <family val="2"/>
      </rPr>
      <t xml:space="preserve">
Enduit mur intérieur dosé à 300Kg/m³ lissés, d' epaisseur 1,5 cm d'ép. minimum.</t>
    </r>
  </si>
  <si>
    <r>
      <rPr>
        <b/>
        <sz val="10"/>
        <rFont val="Arial"/>
        <family val="2"/>
      </rPr>
      <t xml:space="preserve">Enduits ciment sur murs extérieurs : </t>
    </r>
    <r>
      <rPr>
        <sz val="10"/>
        <rFont val="Arial"/>
        <family val="2"/>
      </rPr>
      <t xml:space="preserve">
Enduit ciment en trois couches sur épaisseur cumulée de 2 cm au minimum y compris le mur intime</t>
    </r>
  </si>
  <si>
    <r>
      <t>m</t>
    </r>
    <r>
      <rPr>
        <vertAlign val="superscript"/>
        <sz val="10"/>
        <color theme="1"/>
        <rFont val="Arial"/>
        <family val="2"/>
      </rPr>
      <t>2</t>
    </r>
  </si>
  <si>
    <t>1.40</t>
  </si>
  <si>
    <t>2.70</t>
  </si>
  <si>
    <t>2.80</t>
  </si>
  <si>
    <t>5.50</t>
  </si>
  <si>
    <t>Sous-Total 0.00</t>
  </si>
  <si>
    <t xml:space="preserve">Fourniture et pose de table pour enseignants en bois rouge conformément aux spéfécifications techniques de l'appel d'offre Page 19 y compris toutes les sujections. </t>
  </si>
  <si>
    <t xml:space="preserve">Fourniture et pose de chaise pour enseignants en bois rouge conformément aux spéfécifications techniques de l'appel d'offre Page 19 y compris toutes les sujections. </t>
  </si>
  <si>
    <t xml:space="preserve">Fourniture et pose de pupitre mobile avec casiers en bois rouge conformément aux spéfécifications techniques de l'appel d'offre Page 19 y compris toutes les sujections. </t>
  </si>
  <si>
    <t>Pavement en mortier de 5cm d'épaisseur dosé à 300kg/m3 et lissé à l'intérieur des salles de classe y compris toutes les sujétions</t>
  </si>
  <si>
    <t>Installation chantier (Amené de materiels, construction d'abri de chantier, dépôt,préparation du terrain, Débroussallage, décapage, nivellement de l'emprise et sur 2 mètres tout au tour de l'ouvrage, implantation des ouvrages et nettoyage du terrain y compris toutes sujétions etc…) et repli (démontage des installation, nettoyage du site, demobilisation du personnel etc..) pour le lot 1</t>
  </si>
  <si>
    <t>Béton armé pour poutre/Chainage haut dosé à 350 kg/m3 de 20x20cm en HA 12mm</t>
  </si>
  <si>
    <t>Montant Total (USD)</t>
  </si>
  <si>
    <t>Fouilles en rigoles pour fondation de 0,55 m de large et de profondeur de 0,6 m, à adapter en fonction de la topographie du site y compris toutes sujétions</t>
  </si>
  <si>
    <r>
      <t xml:space="preserve">Fourniture et pose de remblai d'apport de bonne qualité </t>
    </r>
    <r>
      <rPr>
        <b/>
        <sz val="10"/>
        <color theme="1"/>
        <rFont val="Arial"/>
        <family val="2"/>
      </rPr>
      <t>COMPACTE</t>
    </r>
    <r>
      <rPr>
        <sz val="10"/>
        <color theme="1"/>
        <rFont val="Arial"/>
        <family val="2"/>
      </rPr>
      <t xml:space="preserve"> de 15 cm d'épaisseur à l'intérieur des salles de classe y compris toutes les sujetions</t>
    </r>
  </si>
  <si>
    <t>Maçonnerie en bloc ciment vibré de résistance normalisée de 15x20x40cm pour élévation, de 1,5 cm de hauteur de mur pignon avec des joints en mortier de ciment très bien fini y compris toutes les sujetions</t>
  </si>
  <si>
    <t>Fourniture et pose de ferme (Arbaletrier, fiche, contre fiche, entrait, poinçon etc..) en madrier 5/15 cm y compris toute sujétion de fixation et de traitement AVANT MONTAGE anti-insectes</t>
  </si>
  <si>
    <t xml:space="preserve">Panne en chevron de 5x5cm y compris toute sujétion de fixation et de traitement AVANT MONTAGE anti-insectes </t>
  </si>
  <si>
    <t>Fourniture et pose de porte métallique pleine de 1,5mm de 80x210 avec fenêtre d'aération à la partie supérieure y compris vérrous interne et externe et toute sujetion de pose</t>
  </si>
  <si>
    <t>UN (01) Bloc de trois (03) Espaces Temporaires d'Apprentissage - EP BIRERE</t>
  </si>
  <si>
    <t>Installation et Repli de chantier</t>
  </si>
  <si>
    <t xml:space="preserve">EP BUHAMBA </t>
  </si>
  <si>
    <t>EP MULALA</t>
  </si>
  <si>
    <t>EP VAHE</t>
  </si>
  <si>
    <r>
      <t xml:space="preserve">LOT 1:  Lot – 1: EP BUHAMBA, EP MULALA, EP VAHE
</t>
    </r>
    <r>
      <rPr>
        <sz val="12"/>
        <rFont val="Arial"/>
        <family val="2"/>
      </rPr>
      <t>1.16 Espaces temporaires d’apprentissage (ETA) construits et équipés en mobiliers Scolaires
2.336 pupitres, 16 tables et 16 chaises sont confectionnés et installés dans les salles de classe
3.08 portes de latrines en matériaux durables en bloc de 3 ou de 2 construits suivant les normes et standards</t>
    </r>
  </si>
  <si>
    <t>A - EP BUHAMBA : Construction UN (01) bloc de Trois (03) ETA avec mobiliers scolaires</t>
  </si>
  <si>
    <r>
      <t xml:space="preserve">Fouilles en rigoles pour fondation de 0,55 m de large et de profondeur de 0,6 m, </t>
    </r>
    <r>
      <rPr>
        <b/>
        <sz val="10"/>
        <color theme="1"/>
        <rFont val="Arial"/>
        <family val="2"/>
      </rPr>
      <t>à adapter en fonction de la topographie du site y compris toutes sujétions</t>
    </r>
  </si>
  <si>
    <t>UN (01) Bloc de trois (03) Espaces Temporaires d'Apprentissage - EP BUHAMBA</t>
  </si>
  <si>
    <t>Total A-  EP BUHAMBA : Construction Deux (02) blocs de Trois (03) ETA avec mobiliers scolaires</t>
  </si>
  <si>
    <t>Béton de propreté dosé à 150 kg/m3 sous maçonnerie en moellons de 5cm d'épaisseur</t>
  </si>
  <si>
    <t>A - EP MULALA: Construction DEUX (02) blocs de Deux (02) ETA avec mobiliers scolaires</t>
  </si>
  <si>
    <t>UN (01) Bloc de deux (02) Espaces Temporaires d'Apprentissage - EP MULALA</t>
  </si>
  <si>
    <t>DEUX (02) Bloc de deux (02) Espaces Temporaires d'Apprentissage - EP MULALA</t>
  </si>
  <si>
    <t>Béton armé pour Chainage haut dosé à 350 kg/m3 de 20x20cm en HA 12mm</t>
  </si>
  <si>
    <t xml:space="preserve">Panne en chevron de 7x7 y compris toute sujétion de fixation et de traitement AVANT MONTAGE </t>
  </si>
  <si>
    <t xml:space="preserve">Arbalétriers en madrier 7/15 y compris toute sujétion de fixation et de traitement AVANT MONTAGE </t>
  </si>
  <si>
    <t>Porte métallique pleine de 1,5mm de 80x210 avec fenêtre d'aération à la partie supérieure y compris vérrous interne et externe et toute sujetion de pose</t>
  </si>
  <si>
    <t>Total A - EP MULALA: Construction DEUX (02) blocs de Deux (02) ETA avec mobiliers scolaires</t>
  </si>
  <si>
    <t>Deux (02) Blocs de Deux (02) portes de latrines durables - EP MULALA</t>
  </si>
  <si>
    <t>TOTAL UN BLOC DE LATRINE A DEUX PORTES EP MULALA</t>
  </si>
  <si>
    <t>TOTAL GENERAL: DEUX (02) BLOCS DE LATRINES DE DEUX PORTES EP MULALA</t>
  </si>
  <si>
    <t>TOTAL GENERAL  (A)+(B)-  EP MULALA: Construction DEUX (02) blocs de deux (02) ETA avec mobiliers scolaires et DEUX (02) BLOCS DE LATRINES DE DEUX PORTES</t>
  </si>
  <si>
    <t>A - EP VAHE: Construction UN (01) bloc de Trois (03) ETA avec mobiliers scolaires</t>
  </si>
  <si>
    <t>UN (01) Bloc de trois (03) Espaces Temporaires d'Apprentissage - EP VAHE</t>
  </si>
  <si>
    <t>Total A-  EP VAHE : Construction Deux (02) blocs de Trois (03) ETA avec mobiliers scolaires</t>
  </si>
  <si>
    <t>Deux (02) Blocs de Deux (02) portes de latrines durables - EP VAHE</t>
  </si>
  <si>
    <t>TOTAL UN BLOC DE LATRINE A DEUX PORTES EP VAHE</t>
  </si>
  <si>
    <t>TOTAL GENERAL: DEUX (02) BLOCS DE LATRINES DE DEUX PORTES EP VAHE</t>
  </si>
  <si>
    <t>TOTAL GENERAL  (A)+(B)- EP VAHE: Construction DEUX (02) blocs de Trois (03) ETA avec mobiliers scolaires et DEUX (02) BLOCS DE LATRINES DE DEUX PORTES</t>
  </si>
  <si>
    <t xml:space="preserve">UN (01) Bloc de deux (02) Espaces Temporaires d'Apprentissage - EP TUAMKE </t>
  </si>
  <si>
    <t>Total A - EP TUAMKE A: Construction DEUX (02) blocs de Deux (02) ETA avec mobiliers scolaires</t>
  </si>
  <si>
    <t>TOTAL GENERAL -EP TUAMKE : Construction DEUX (02) blocs de deux (02) ETA avec mobiliers scolaires</t>
  </si>
  <si>
    <t>Deux (02) Blocs de Deux (02) Espaces Temporaires d'Apprentissage - EP MULALA:</t>
  </si>
  <si>
    <t>Deux (02) Blocs de Deux (02) Espaces Temporaires d'Apprentissage - EP TUAMKE</t>
  </si>
  <si>
    <t>A - EP TUAMKE: Construction DEUX (02) blocs de Deux (02) ETA avec mobiliers scolaires</t>
  </si>
  <si>
    <t xml:space="preserve">EP TUAMKE </t>
  </si>
  <si>
    <t>EP EMMANUEL</t>
  </si>
  <si>
    <t>EP MUTUGIRWA</t>
  </si>
  <si>
    <t>EP KABELI</t>
  </si>
  <si>
    <t>TRAVAUX DE CONSTRUCTION Travaux de construction de cinquante (50) Espaces Temporaires d’Apprentissage avec des mobiliers scolaires et Trente-deux (32) portes de latrines dans 10 écoles dans la SDE de Kalehe 1, Province du Sud – Kivu, repartis en 03 (Trois) lots distincts</t>
  </si>
  <si>
    <t>UN (01) Bloc de trois (03) Espaces Temporaires d'Apprentissage - EP EMMANUEL</t>
  </si>
  <si>
    <t>Total A-  EP EMMANUEL : Construction Deux (02) blocs de Trois (03) ETA avec mobiliers scolaires</t>
  </si>
  <si>
    <t>UN (01) Blocs de Trois (03) portes de latrines durables - EP EMMANUEL</t>
  </si>
  <si>
    <t>TOTAL UN BLOC DE LATRINE A TROIS PORTES EP EMMANUEL</t>
  </si>
  <si>
    <t>TOTAL GENERAL: DEUX (02) BLOCS DE LATRINES DE TROIS PORTES EP EMMANUEL</t>
  </si>
  <si>
    <t>A - EP MUTUGIRWA: Construction UN (01) bloc de Trois (03) ETA avec mobiliers scolaires</t>
  </si>
  <si>
    <t>UN (01) Bloc de trois (03) Espaces Temporaires d'Apprentissage - EP MUTUGIRWA</t>
  </si>
  <si>
    <t>Total A-  EP MUTUGIRWA : Construction Deux (02) blocs de Trois (03) ETA avec mobiliers scolaires</t>
  </si>
  <si>
    <t>Deux (02) Blocs de Deux (02) portes de latrines durables - EP MUTUGIRWA</t>
  </si>
  <si>
    <t>TOTAL UN BLOC DE LATRINE A DEUX PORTES EP MUTUGIRWA</t>
  </si>
  <si>
    <t>TOTAL GENERAL: DEUX (02) BLOCS DE LATRINES DE DEUX PORTES EP MUTUGIRWA</t>
  </si>
  <si>
    <t>TOTAL GENERAL  (A)+(B)- EP MUTUGIRWA: Construction DEUX (02) blocs de Trois (03) ETA avec mobiliers scolaires et DEUX (02) BLOCS DE LATRINES DE DEUX PORTES</t>
  </si>
  <si>
    <t>UN (01) Bloc de trois (03) Espaces Temporaires d'Apprentissage -EP KABELI</t>
  </si>
  <si>
    <t>A - EP KABELI : Construction UN (01) bloc de Trois (03) ETA avec mobiliers scolaires</t>
  </si>
  <si>
    <t>UN (01) Bloc de trois (03) Espaces Temporaires d'Apprentissage - EP KABELI</t>
  </si>
  <si>
    <t>Total A-  EP KABELI : Construction Deux (02) blocs de Trois (03) ETA avec mobiliers scolaires</t>
  </si>
  <si>
    <t>UN (01) Blocs de Trois (03) portes de latrines durables - EP KABELI</t>
  </si>
  <si>
    <t>TOTAL UN BLOC DE LATRINE A TROIS PORTES EP KABELI</t>
  </si>
  <si>
    <t>TOTAL GENERAL: DEUX (02) BLOCS DE LATRINES DE TROIS PORTES EP KABELI</t>
  </si>
  <si>
    <t>A - EP EMMANUEL : Construction UN (01) bloc de Trois (03) ETA avec mobiliers scolaires</t>
  </si>
  <si>
    <t>Total -  EP EMMANUEL : Construction DEUX (02) bloc de Trois (03) ETA avec mobiliers scolaires et DEUX (02) BLOCS DE LATRINES DE TROIS PORTES</t>
  </si>
  <si>
    <t>Total -  EP KABELI : Construction DEUX (02) bloc de Trois (03) ETA avec mobiliers scolaires et DEUX (02) BLOCS DE LATRINES DE TROIS PORTES</t>
  </si>
  <si>
    <r>
      <t xml:space="preserve">LOT 3: Lot – 3: EP NAMASHALI, EP THONDO/NGWIRO, EP NYUNDO
</t>
    </r>
    <r>
      <rPr>
        <sz val="12"/>
        <rFont val="Arial"/>
        <family val="2"/>
      </rPr>
      <t>1.14 Espaces temporaires d’apprentissage (ETA) construits et équipés en mobiliers Scolaires
2.294 pupitres, 14 tables et 14 chaises sont confectionnés et installés dans les salles de classe
3.08 portes de latrines en matériaux durables en bloc de 3 ou de 2 construits suivant les normes et standards</t>
    </r>
  </si>
  <si>
    <t xml:space="preserve">EP NAMASHALI </t>
  </si>
  <si>
    <t>EP THONDO/NGWIRO</t>
  </si>
  <si>
    <t>EP NYUNDO</t>
  </si>
  <si>
    <r>
      <t xml:space="preserve">LOT 2: EP TUAMKE, EP EMMANUEL, EP MUTUGIRWA, EP KABELI
</t>
    </r>
    <r>
      <rPr>
        <sz val="12"/>
        <rFont val="Arial"/>
        <family val="2"/>
      </rPr>
      <t>1.20 Espaces temporaires d’apprentissage (ETA) construits et équipés en mobiliers Scolaires
2.420 pupitres, 20 tables et 20 chaises sont confectionnés et installés dans les salles de classe
3.16 portes de latrines en matériaux durables en bloc de 3 ou de 2 construits suivant les normes et standards</t>
    </r>
  </si>
  <si>
    <t>A - EP NAMASHALI: Construction DEUX (02) blocs de Deux (02) ETA avec mobiliers scolaires</t>
  </si>
  <si>
    <t>Deux (02) Blocs de Deux (02) Espaces Temporaires d'Apprentissage - EP NAMASHALI</t>
  </si>
  <si>
    <t xml:space="preserve">UN (01) Bloc de deux (02) Espaces Temporaires d'Apprentissage - EP NAMASHALI </t>
  </si>
  <si>
    <t>Total A - EP NAMASHALI A: Construction DEUX (02) blocs de Deux (02) ETA avec mobiliers scolaires</t>
  </si>
  <si>
    <t>TOTAL GENERAL -EP NAMASHALI : Construction DEUX (02) blocs de deux (02) ETA avec mobiliers scolaires</t>
  </si>
  <si>
    <t>A - EP THONDO/NGWIRO: Construction UN (01) bloc de Trois (03) ETA avec mobiliers scolaires</t>
  </si>
  <si>
    <t>UN (01) Bloc de trois (03) Espaces Temporaires d'Apprentissage - EP THONDO/NGWIRO</t>
  </si>
  <si>
    <t>Total A-  EP THONDO/NGWIRO : Construction Deux (02) blocs de Trois (03) ETA avec mobiliers scolaires</t>
  </si>
  <si>
    <t>Deux (02) Blocs de Deux (02) portes de latrines durables - EP THONDO/NGWIRO</t>
  </si>
  <si>
    <t>TOTAL UN BLOC DE LATRINE A DEUX PORTES EP THONDO/NGWIRO</t>
  </si>
  <si>
    <t>TOTAL GENERAL: DEUX (02) BLOCS DE LATRINES DE DEUX PORTES EP THONDO/NGWIRO</t>
  </si>
  <si>
    <t>TOTAL GENERAL  (A)+(B)- EP THONDO/NGWIRO: Construction DEUX (02) blocs de Trois (03) ETA avec mobiliers scolaires et DEUX (02) BLOCS DE LATRINES DE DEUX PORTES</t>
  </si>
  <si>
    <t>TOTAL GENERAL  (A)+(B)- EP NYUNDO: Construction DEUX (02) blocs de Trois (03) ETA avec mobiliers scolaires et DEUX (02) BLOCS DE LATRINES DE DEUX PORTES</t>
  </si>
  <si>
    <t>A - EP NYUNDO: Construction UN (01) bloc de Trois (03) ETA avec mobiliers scolaires</t>
  </si>
  <si>
    <t>UN (01) Bloc de trois (03) Espaces Temporaires d'Apprentissage - EP NYUNDO</t>
  </si>
  <si>
    <t>Total A-  EP NYUNDO : Construction Deux (02) blocs de Trois (03) ETA avec mobiliers scolaires</t>
  </si>
  <si>
    <t>Deux (02) Blocs de Deux (02) portes de latrines durables - EP NYUNDO</t>
  </si>
  <si>
    <t>TOTAL UN BLOC DE LATRINE A DEUX PORTES EP NYUNDO</t>
  </si>
  <si>
    <t>TOTAL GENERAL: DEUX (02) BLOCS DE LATRINES DE DEUX PORTES EP NYUNDO</t>
  </si>
  <si>
    <r>
      <rPr>
        <b/>
        <sz val="14"/>
        <color theme="0"/>
        <rFont val="Arial"/>
        <family val="2"/>
      </rPr>
      <t>TOTAL LOT 1:  Lot – 1: EP BUHAMBA, EP MULALA, EP VAHE</t>
    </r>
    <r>
      <rPr>
        <sz val="14"/>
        <color theme="0"/>
        <rFont val="Arial"/>
        <family val="2"/>
      </rPr>
      <t xml:space="preserve">
1.</t>
    </r>
    <r>
      <rPr>
        <b/>
        <sz val="14"/>
        <color theme="0"/>
        <rFont val="Arial"/>
        <family val="2"/>
      </rPr>
      <t xml:space="preserve">16 Espaces temporaires d’apprentissage (ETA) </t>
    </r>
    <r>
      <rPr>
        <sz val="14"/>
        <color theme="0"/>
        <rFont val="Arial"/>
        <family val="2"/>
      </rPr>
      <t>construits et équipés en mobiliers Scolaires
2</t>
    </r>
    <r>
      <rPr>
        <b/>
        <sz val="14"/>
        <color theme="0"/>
        <rFont val="Arial"/>
        <family val="2"/>
      </rPr>
      <t>.336 pupitres, 16 tables et 16 chaises</t>
    </r>
    <r>
      <rPr>
        <sz val="14"/>
        <color theme="0"/>
        <rFont val="Arial"/>
        <family val="2"/>
      </rPr>
      <t xml:space="preserve"> sont confectionnés et installés dans les salles de classe
3.</t>
    </r>
    <r>
      <rPr>
        <b/>
        <sz val="14"/>
        <color theme="0"/>
        <rFont val="Arial"/>
        <family val="2"/>
      </rPr>
      <t>08 portes de latrines en matériaux durables en bloc de 3 ou de 2 construits</t>
    </r>
    <r>
      <rPr>
        <sz val="14"/>
        <color theme="0"/>
        <rFont val="Arial"/>
        <family val="2"/>
      </rPr>
      <t xml:space="preserve"> suivant les normes et standards</t>
    </r>
  </si>
  <si>
    <r>
      <rPr>
        <b/>
        <sz val="14"/>
        <color theme="0"/>
        <rFont val="Arial"/>
        <family val="2"/>
      </rPr>
      <t>LOT 2:  Lot – 1: EP TUAMKE, EP EMMANUEL, EP MUTUGIRWA, EP KABELI</t>
    </r>
    <r>
      <rPr>
        <sz val="14"/>
        <color theme="0"/>
        <rFont val="Arial"/>
        <family val="2"/>
      </rPr>
      <t xml:space="preserve">
1.20 Espaces temporaires d’apprentissage (ETA) construits et équipés en mobiliers Scolaires
2.420 pupitres, 20 tables et 20 chaises sont confectionnés et installés dans les salles de classe
3.16 portes de latrines en matériaux durables en bloc de 3 ou de 2 construits suivant les normes et standards</t>
    </r>
  </si>
  <si>
    <r>
      <rPr>
        <b/>
        <sz val="14"/>
        <color theme="0"/>
        <rFont val="Arial"/>
        <family val="2"/>
      </rPr>
      <t xml:space="preserve">LOT 3: EP NAMASHALI, EP THONDO/NGWIRO, EP NYUNDO
</t>
    </r>
    <r>
      <rPr>
        <sz val="14"/>
        <color theme="0"/>
        <rFont val="Arial"/>
        <family val="2"/>
      </rPr>
      <t xml:space="preserve">
1.14 Espaces temporaires d’apprentissage (ETA) construits et équipés en mobiliers Scolaires
2.294 pupitres, 14 tables et 14 chaises sont confectionnés et installés dans les salles de classe
3.08 portes de latrines en matériaux durables en bloc de 3 ou de 2 construits suivant les normes et standards</t>
    </r>
  </si>
  <si>
    <t>MONTANT TOTAL DE TOUS LES LOTS SOUMISSIONNES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</si>
</sst>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409]* #,##0.00_ ;_-[$$-409]* \-#,##0.00\ ;_-[$$-409]* &quot;-&quot;??_ ;_-@_ "/>
    <numFmt numFmtId="165" formatCode="_-* #,##0.00\ _€_-;\-* #,##0.00\ _€_-;_-* &quot;-&quot;??\ _€_-;_-@_-"/>
    <numFmt numFmtId="166" formatCode="_([$$-409]* #,##0.00_);_([$$-409]* \(#,##0.00\);_([$$-409]* &quot;-&quot;??_);_(@_)"/>
    <numFmt numFmtId="167" formatCode="[$$-409]#,##0.00"/>
    <numFmt numFmtId="168" formatCode="_(&quot;$&quot;* #,##0.00_);_(&quot;$&quot;* \(#,##0.00\);_(&quot;$&quot;* &quot;-&quot;??_);_(@_)"/>
    <numFmt numFmtId="169" formatCode="_-* #,##0.00_-;\-* #,##0.00_-;_-* &quot;-&quot;??_-;_-@"/>
    <numFmt numFmtId="170" formatCode="0.000"/>
  </numFmts>
  <fonts count="42" x14ac:knownFonts="1">
    <font>
      <sz val="11"/>
      <color theme="1"/>
      <name val="Calibri"/>
      <family val="2"/>
      <scheme val="minor"/>
    </font>
    <font>
      <sz val="10"/>
      <name val="Arial"/>
      <family val="2"/>
    </font>
    <font>
      <b/>
      <sz val="11"/>
      <color theme="1"/>
      <name val="Arial"/>
      <family val="2"/>
    </font>
    <font>
      <sz val="11"/>
      <color theme="1"/>
      <name val="Arial"/>
      <family val="2"/>
    </font>
    <font>
      <sz val="11"/>
      <name val="Arial"/>
      <family val="2"/>
    </font>
    <font>
      <sz val="9"/>
      <color theme="1"/>
      <name val="Calibri"/>
      <family val="2"/>
      <scheme val="minor"/>
    </font>
    <font>
      <sz val="11"/>
      <color theme="1"/>
      <name val="Calibri"/>
      <family val="2"/>
      <scheme val="minor"/>
    </font>
    <font>
      <b/>
      <sz val="11"/>
      <name val="Arial"/>
      <family val="2"/>
    </font>
    <font>
      <i/>
      <sz val="9"/>
      <color rgb="FFFF0000"/>
      <name val="Arial"/>
      <family val="2"/>
    </font>
    <font>
      <b/>
      <i/>
      <sz val="9"/>
      <color rgb="FFFF0000"/>
      <name val="Arial"/>
      <family val="2"/>
    </font>
    <font>
      <sz val="10"/>
      <color rgb="FF000000"/>
      <name val="Arial"/>
      <family val="2"/>
    </font>
    <font>
      <sz val="10"/>
      <color theme="1"/>
      <name val="Arial"/>
      <family val="2"/>
    </font>
    <font>
      <vertAlign val="superscript"/>
      <sz val="10"/>
      <color indexed="8"/>
      <name val="Arial"/>
      <family val="2"/>
    </font>
    <font>
      <vertAlign val="superscript"/>
      <sz val="10"/>
      <color theme="1"/>
      <name val="Arial"/>
      <family val="2"/>
    </font>
    <font>
      <b/>
      <sz val="12"/>
      <color theme="1"/>
      <name val="Arial"/>
      <family val="2"/>
    </font>
    <font>
      <i/>
      <sz val="11"/>
      <color theme="1"/>
      <name val="Arial"/>
      <family val="2"/>
    </font>
    <font>
      <i/>
      <sz val="14"/>
      <color theme="1"/>
      <name val="Calibri"/>
      <family val="2"/>
      <scheme val="minor"/>
    </font>
    <font>
      <b/>
      <sz val="11"/>
      <color theme="1"/>
      <name val="Calibri"/>
      <family val="2"/>
      <scheme val="minor"/>
    </font>
    <font>
      <b/>
      <sz val="12"/>
      <name val="Arial"/>
      <family val="2"/>
    </font>
    <font>
      <sz val="10"/>
      <color theme="1"/>
      <name val="Calibri"/>
      <family val="2"/>
      <scheme val="minor"/>
    </font>
    <font>
      <b/>
      <sz val="10"/>
      <color theme="1"/>
      <name val="Arial"/>
      <family val="2"/>
    </font>
    <font>
      <b/>
      <sz val="10"/>
      <name val="Arial"/>
      <family val="2"/>
    </font>
    <font>
      <b/>
      <i/>
      <sz val="11"/>
      <color theme="1"/>
      <name val="Calibri"/>
      <family val="2"/>
      <scheme val="minor"/>
    </font>
    <font>
      <vertAlign val="superscript"/>
      <sz val="10"/>
      <name val="Arial"/>
      <family val="2"/>
    </font>
    <font>
      <vertAlign val="superscript"/>
      <sz val="10"/>
      <color rgb="FF000000"/>
      <name val="Arial"/>
      <family val="2"/>
    </font>
    <font>
      <b/>
      <i/>
      <sz val="10"/>
      <color theme="1"/>
      <name val="Arial"/>
      <family val="2"/>
    </font>
    <font>
      <sz val="12"/>
      <name val="Arial"/>
      <family val="2"/>
    </font>
    <font>
      <b/>
      <sz val="14"/>
      <color theme="1"/>
      <name val="Arial"/>
      <family val="2"/>
    </font>
    <font>
      <b/>
      <sz val="20"/>
      <color theme="1"/>
      <name val="Arial"/>
      <family val="2"/>
    </font>
    <font>
      <b/>
      <sz val="16"/>
      <color rgb="FF00B0F0"/>
      <name val="Arial"/>
      <family val="2"/>
    </font>
    <font>
      <b/>
      <sz val="16"/>
      <color rgb="FFFF0000"/>
      <name val="Arial"/>
      <family val="2"/>
    </font>
    <font>
      <b/>
      <sz val="16"/>
      <color rgb="FF00B050"/>
      <name val="Arial"/>
      <family val="2"/>
    </font>
    <font>
      <sz val="14"/>
      <color theme="0"/>
      <name val="Arial"/>
      <family val="2"/>
    </font>
    <font>
      <b/>
      <sz val="14"/>
      <color theme="0"/>
      <name val="Arial"/>
      <family val="2"/>
    </font>
    <font>
      <b/>
      <sz val="14"/>
      <color rgb="FF000000"/>
      <name val="Arial"/>
      <family val="2"/>
    </font>
    <font>
      <b/>
      <i/>
      <sz val="12"/>
      <color theme="1"/>
      <name val="Calibri"/>
      <family val="2"/>
      <scheme val="minor"/>
    </font>
    <font>
      <b/>
      <sz val="12"/>
      <color theme="1"/>
      <name val="Calibri"/>
      <family val="2"/>
      <scheme val="minor"/>
    </font>
    <font>
      <b/>
      <i/>
      <sz val="12"/>
      <color rgb="FF000000"/>
      <name val="Arial"/>
      <family val="2"/>
    </font>
    <font>
      <b/>
      <u/>
      <sz val="14"/>
      <name val="Arial"/>
      <family val="2"/>
    </font>
    <font>
      <b/>
      <sz val="12"/>
      <color rgb="FF0070C0"/>
      <name val="Arial"/>
      <family val="2"/>
    </font>
    <font>
      <b/>
      <sz val="16"/>
      <color rgb="FF000000"/>
      <name val="Arial"/>
      <family val="2"/>
    </font>
    <font>
      <b/>
      <sz val="18"/>
      <color theme="0"/>
      <name val="Arial"/>
      <family val="2"/>
    </font>
  </fonts>
  <fills count="22">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D8D8D8"/>
        <bgColor rgb="FFD8D8D8"/>
      </patternFill>
    </fill>
    <fill>
      <patternFill patternType="solid">
        <fgColor rgb="FFFFFFFF"/>
        <bgColor rgb="FFFFFFFF"/>
      </patternFill>
    </fill>
    <fill>
      <patternFill patternType="solid">
        <fgColor theme="6" tint="0.79998168889431442"/>
        <bgColor indexed="64"/>
      </patternFill>
    </fill>
    <fill>
      <patternFill patternType="solid">
        <fgColor rgb="FFFBFDAD"/>
        <bgColor indexed="64"/>
      </patternFill>
    </fill>
    <fill>
      <patternFill patternType="solid">
        <fgColor rgb="FFF7FBC5"/>
        <bgColor indexed="64"/>
      </patternFill>
    </fill>
    <fill>
      <patternFill patternType="solid">
        <fgColor rgb="FFC3FDD6"/>
        <bgColor indexed="64"/>
      </patternFill>
    </fill>
    <fill>
      <patternFill patternType="solid">
        <fgColor rgb="FFF7FCB4"/>
        <bgColor rgb="FFFFFFE1"/>
      </patternFill>
    </fill>
    <fill>
      <patternFill patternType="solid">
        <fgColor rgb="FFF7FCB4"/>
        <bgColor indexed="64"/>
      </patternFill>
    </fill>
    <fill>
      <patternFill patternType="solid">
        <fgColor rgb="FF8B9CB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79998168889431442"/>
        <bgColor rgb="FFFFFFE1"/>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165"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cellStyleXfs>
  <cellXfs count="18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2" fillId="4" borderId="1"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2"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2" fontId="11" fillId="0" borderId="11" xfId="0" applyNumberFormat="1" applyFont="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4" xfId="0" applyFont="1" applyFill="1" applyBorder="1" applyAlignment="1">
      <alignment vertical="center"/>
    </xf>
    <xf numFmtId="0" fontId="11" fillId="0" borderId="16" xfId="0" applyFont="1" applyBorder="1" applyAlignment="1">
      <alignment vertical="center"/>
    </xf>
    <xf numFmtId="0" fontId="11" fillId="0" borderId="20" xfId="0" applyFont="1" applyBorder="1" applyAlignment="1">
      <alignment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164" fontId="11" fillId="0" borderId="17" xfId="0" applyNumberFormat="1" applyFont="1" applyBorder="1" applyAlignment="1">
      <alignment horizontal="center" vertical="center"/>
    </xf>
    <xf numFmtId="164" fontId="11" fillId="0" borderId="19" xfId="0" applyNumberFormat="1" applyFont="1" applyBorder="1" applyAlignment="1">
      <alignment horizontal="center" vertical="center"/>
    </xf>
    <xf numFmtId="164" fontId="11" fillId="0" borderId="21" xfId="0" applyNumberFormat="1" applyFont="1" applyBorder="1" applyAlignment="1">
      <alignment horizontal="center" vertical="center"/>
    </xf>
    <xf numFmtId="0" fontId="2" fillId="4"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38" xfId="0" applyFont="1" applyBorder="1" applyAlignment="1">
      <alignment vertical="center"/>
    </xf>
    <xf numFmtId="0" fontId="11" fillId="0" borderId="38" xfId="0" applyFont="1" applyBorder="1" applyAlignment="1">
      <alignment horizontal="center" vertical="center"/>
    </xf>
    <xf numFmtId="164" fontId="2" fillId="2" borderId="23" xfId="0" applyNumberFormat="1" applyFont="1" applyFill="1" applyBorder="1" applyAlignment="1">
      <alignment horizontal="center" vertical="center"/>
    </xf>
    <xf numFmtId="2" fontId="11" fillId="0" borderId="1" xfId="0" applyNumberFormat="1" applyFont="1" applyBorder="1" applyAlignment="1">
      <alignment vertical="center"/>
    </xf>
    <xf numFmtId="0" fontId="11" fillId="0" borderId="1" xfId="0" applyFont="1" applyBorder="1" applyAlignment="1">
      <alignment horizontal="center" vertical="center" wrapText="1"/>
    </xf>
    <xf numFmtId="2" fontId="11" fillId="0" borderId="40" xfId="0" applyNumberFormat="1" applyFont="1" applyBorder="1" applyAlignment="1">
      <alignment vertical="center"/>
    </xf>
    <xf numFmtId="166" fontId="2" fillId="2" borderId="23" xfId="0" applyNumberFormat="1" applyFont="1" applyFill="1" applyBorder="1" applyAlignment="1">
      <alignment horizontal="center" vertical="center"/>
    </xf>
    <xf numFmtId="0" fontId="11" fillId="0" borderId="39" xfId="0" applyFont="1" applyBorder="1" applyAlignment="1">
      <alignment horizontal="center" vertical="center"/>
    </xf>
    <xf numFmtId="2" fontId="11" fillId="0" borderId="1" xfId="0" applyNumberFormat="1" applyFont="1" applyBorder="1" applyAlignment="1">
      <alignment vertical="center" wrapText="1"/>
    </xf>
    <xf numFmtId="0" fontId="19" fillId="0" borderId="0" xfId="0" applyFont="1"/>
    <xf numFmtId="0" fontId="10" fillId="0" borderId="1" xfId="0" applyFont="1" applyBorder="1" applyAlignment="1">
      <alignment vertical="center" wrapText="1"/>
    </xf>
    <xf numFmtId="0" fontId="11" fillId="0" borderId="11" xfId="0" applyFont="1" applyBorder="1" applyAlignment="1">
      <alignment vertical="center" wrapText="1"/>
    </xf>
    <xf numFmtId="0" fontId="11" fillId="0" borderId="0" xfId="0" applyFont="1"/>
    <xf numFmtId="0" fontId="11" fillId="0" borderId="0" xfId="0" applyFont="1" applyAlignment="1">
      <alignment vertical="center"/>
    </xf>
    <xf numFmtId="0" fontId="11" fillId="0" borderId="12" xfId="0" applyFont="1" applyBorder="1" applyAlignment="1">
      <alignment horizontal="left" vertical="center" wrapText="1"/>
    </xf>
    <xf numFmtId="0" fontId="11" fillId="0" borderId="0" xfId="0" applyFont="1" applyAlignment="1">
      <alignment horizontal="center" vertical="center"/>
    </xf>
    <xf numFmtId="2" fontId="11" fillId="0" borderId="1" xfId="0" applyNumberFormat="1" applyFont="1" applyBorder="1" applyAlignment="1">
      <alignment horizontal="center" vertical="center"/>
    </xf>
    <xf numFmtId="0" fontId="11" fillId="0" borderId="4" xfId="0" applyFont="1" applyBorder="1" applyAlignment="1">
      <alignment vertical="center"/>
    </xf>
    <xf numFmtId="166" fontId="11" fillId="0" borderId="5" xfId="0" applyNumberFormat="1" applyFont="1" applyBorder="1" applyAlignment="1">
      <alignment vertical="center"/>
    </xf>
    <xf numFmtId="166" fontId="1" fillId="0" borderId="11" xfId="0" applyNumberFormat="1" applyFont="1" applyBorder="1" applyAlignment="1">
      <alignment vertical="center"/>
    </xf>
    <xf numFmtId="0" fontId="1" fillId="0" borderId="10" xfId="0" applyFont="1" applyBorder="1" applyAlignment="1">
      <alignment vertical="center" wrapText="1"/>
    </xf>
    <xf numFmtId="0" fontId="20" fillId="5" borderId="43" xfId="0" applyFont="1" applyFill="1" applyBorder="1" applyAlignment="1">
      <alignment vertical="center"/>
    </xf>
    <xf numFmtId="0" fontId="11" fillId="5" borderId="43" xfId="0" applyFont="1" applyFill="1" applyBorder="1" applyAlignment="1">
      <alignment horizontal="center" vertical="center"/>
    </xf>
    <xf numFmtId="0" fontId="11" fillId="5" borderId="43" xfId="0" applyFont="1" applyFill="1" applyBorder="1" applyAlignment="1">
      <alignment vertical="center"/>
    </xf>
    <xf numFmtId="166" fontId="11" fillId="5" borderId="43" xfId="0" applyNumberFormat="1" applyFont="1" applyFill="1" applyBorder="1" applyAlignment="1">
      <alignment vertical="center"/>
    </xf>
    <xf numFmtId="0" fontId="1" fillId="0" borderId="42" xfId="0" applyFont="1" applyBorder="1" applyAlignment="1">
      <alignment horizontal="center" vertical="center"/>
    </xf>
    <xf numFmtId="0" fontId="1" fillId="3" borderId="42" xfId="0" applyFont="1" applyFill="1" applyBorder="1" applyAlignment="1">
      <alignment vertical="center" wrapText="1"/>
    </xf>
    <xf numFmtId="2" fontId="1" fillId="0" borderId="42" xfId="0" applyNumberFormat="1" applyFont="1" applyBorder="1" applyAlignment="1">
      <alignment vertical="center"/>
    </xf>
    <xf numFmtId="0" fontId="1" fillId="0" borderId="42" xfId="0" applyFont="1" applyBorder="1" applyAlignment="1">
      <alignment vertical="center" wrapText="1"/>
    </xf>
    <xf numFmtId="0" fontId="11" fillId="5" borderId="42" xfId="0" applyFont="1" applyFill="1" applyBorder="1" applyAlignment="1">
      <alignment vertical="center"/>
    </xf>
    <xf numFmtId="0" fontId="20" fillId="5" borderId="42" xfId="0" applyFont="1" applyFill="1" applyBorder="1" applyAlignment="1">
      <alignment horizontal="right" vertical="center"/>
    </xf>
    <xf numFmtId="0" fontId="11" fillId="5" borderId="42" xfId="0" applyFont="1" applyFill="1" applyBorder="1" applyAlignment="1">
      <alignment horizontal="center" vertical="center"/>
    </xf>
    <xf numFmtId="166" fontId="11" fillId="5" borderId="42" xfId="0" applyNumberFormat="1" applyFont="1" applyFill="1" applyBorder="1" applyAlignment="1">
      <alignment vertical="center"/>
    </xf>
    <xf numFmtId="0" fontId="20" fillId="5" borderId="42" xfId="0" applyFont="1" applyFill="1" applyBorder="1" applyAlignment="1">
      <alignment vertical="center"/>
    </xf>
    <xf numFmtId="0" fontId="11" fillId="0" borderId="42" xfId="0" applyFont="1" applyBorder="1" applyAlignment="1">
      <alignment horizontal="center" vertical="center"/>
    </xf>
    <xf numFmtId="0" fontId="11" fillId="0" borderId="42" xfId="0" applyFont="1" applyBorder="1" applyAlignment="1">
      <alignment vertical="center" wrapText="1"/>
    </xf>
    <xf numFmtId="2" fontId="11" fillId="0" borderId="42" xfId="0" applyNumberFormat="1" applyFont="1" applyBorder="1" applyAlignment="1">
      <alignment vertical="center"/>
    </xf>
    <xf numFmtId="0" fontId="11" fillId="0" borderId="42" xfId="0" applyFont="1" applyBorder="1" applyAlignment="1">
      <alignment horizontal="center" vertical="center" wrapText="1"/>
    </xf>
    <xf numFmtId="2" fontId="11" fillId="6" borderId="42" xfId="0" applyNumberFormat="1" applyFont="1" applyFill="1" applyBorder="1" applyAlignment="1">
      <alignment horizontal="center" vertical="center" wrapText="1"/>
    </xf>
    <xf numFmtId="0" fontId="11" fillId="0" borderId="42" xfId="0" applyFont="1" applyBorder="1" applyAlignment="1">
      <alignment horizontal="left" vertical="center" wrapText="1"/>
    </xf>
    <xf numFmtId="0" fontId="2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xf numFmtId="0" fontId="22" fillId="0" borderId="0" xfId="0" applyFont="1" applyAlignment="1">
      <alignment horizontal="right"/>
    </xf>
    <xf numFmtId="169" fontId="20" fillId="11" borderId="53" xfId="0" applyNumberFormat="1" applyFont="1" applyFill="1" applyBorder="1" applyAlignment="1">
      <alignment vertical="center"/>
    </xf>
    <xf numFmtId="0" fontId="20" fillId="5" borderId="54" xfId="0" applyFont="1" applyFill="1" applyBorder="1" applyAlignment="1">
      <alignment horizontal="center" vertical="center"/>
    </xf>
    <xf numFmtId="166" fontId="11" fillId="5" borderId="55" xfId="0" applyNumberFormat="1" applyFont="1" applyFill="1" applyBorder="1" applyAlignment="1">
      <alignment vertical="center"/>
    </xf>
    <xf numFmtId="0" fontId="1" fillId="0" borderId="52" xfId="0" applyFont="1" applyBorder="1" applyAlignment="1">
      <alignment horizontal="center" vertical="center"/>
    </xf>
    <xf numFmtId="166" fontId="1" fillId="0" borderId="56" xfId="0" applyNumberFormat="1" applyFont="1" applyBorder="1" applyAlignment="1">
      <alignment vertical="center"/>
    </xf>
    <xf numFmtId="0" fontId="11" fillId="5" borderId="52" xfId="0" applyFont="1" applyFill="1" applyBorder="1" applyAlignment="1">
      <alignment vertical="center"/>
    </xf>
    <xf numFmtId="166" fontId="20" fillId="5" borderId="56" xfId="0" applyNumberFormat="1" applyFont="1" applyFill="1" applyBorder="1" applyAlignment="1">
      <alignment vertical="center"/>
    </xf>
    <xf numFmtId="0" fontId="20" fillId="5" borderId="52" xfId="0" applyFont="1" applyFill="1" applyBorder="1" applyAlignment="1">
      <alignment horizontal="center" vertical="center"/>
    </xf>
    <xf numFmtId="166" fontId="11" fillId="5" borderId="56" xfId="0" applyNumberFormat="1" applyFont="1" applyFill="1" applyBorder="1" applyAlignment="1">
      <alignment vertical="center"/>
    </xf>
    <xf numFmtId="0" fontId="11" fillId="0" borderId="52" xfId="0" applyFont="1" applyBorder="1" applyAlignment="1">
      <alignment horizontal="center" vertical="center"/>
    </xf>
    <xf numFmtId="166" fontId="11" fillId="0" borderId="56" xfId="0" applyNumberFormat="1" applyFont="1" applyBorder="1" applyAlignment="1">
      <alignment vertical="center"/>
    </xf>
    <xf numFmtId="0" fontId="11" fillId="0" borderId="52" xfId="0" applyFont="1" applyBorder="1" applyAlignment="1">
      <alignment horizontal="center" vertical="center" wrapText="1"/>
    </xf>
    <xf numFmtId="0" fontId="11" fillId="15" borderId="4" xfId="0" applyFont="1" applyFill="1" applyBorder="1" applyAlignment="1">
      <alignment vertical="center"/>
    </xf>
    <xf numFmtId="0" fontId="11" fillId="15" borderId="58" xfId="0" applyFont="1" applyFill="1" applyBorder="1" applyAlignment="1">
      <alignment vertical="center" wrapText="1"/>
    </xf>
    <xf numFmtId="0" fontId="11" fillId="15" borderId="1" xfId="0" applyFont="1" applyFill="1" applyBorder="1" applyAlignment="1">
      <alignment horizontal="center" vertical="center"/>
    </xf>
    <xf numFmtId="2" fontId="11" fillId="15" borderId="1" xfId="0" applyNumberFormat="1" applyFont="1" applyFill="1" applyBorder="1" applyAlignment="1">
      <alignment vertical="center"/>
    </xf>
    <xf numFmtId="170" fontId="11" fillId="0" borderId="0" xfId="0" applyNumberFormat="1" applyFont="1"/>
    <xf numFmtId="43" fontId="14" fillId="0" borderId="37" xfId="4" applyFont="1" applyFill="1" applyBorder="1" applyAlignment="1">
      <alignment horizontal="center" vertical="center"/>
    </xf>
    <xf numFmtId="169" fontId="20" fillId="17" borderId="41" xfId="0" applyNumberFormat="1" applyFont="1" applyFill="1" applyBorder="1" applyAlignment="1">
      <alignment vertical="center"/>
    </xf>
    <xf numFmtId="0" fontId="18" fillId="14" borderId="28" xfId="0" applyFont="1" applyFill="1" applyBorder="1" applyAlignment="1">
      <alignment horizontal="left" vertical="center" wrapText="1"/>
    </xf>
    <xf numFmtId="0" fontId="18" fillId="14" borderId="2" xfId="0" applyFont="1" applyFill="1" applyBorder="1" applyAlignment="1">
      <alignment horizontal="left" vertical="center" wrapText="1"/>
    </xf>
    <xf numFmtId="169" fontId="20" fillId="14" borderId="3" xfId="0" applyNumberFormat="1" applyFont="1" applyFill="1" applyBorder="1" applyAlignment="1">
      <alignment vertical="center"/>
    </xf>
    <xf numFmtId="0" fontId="11" fillId="0" borderId="38" xfId="0" applyFont="1" applyBorder="1" applyAlignment="1">
      <alignment vertical="center" wrapText="1"/>
    </xf>
    <xf numFmtId="0" fontId="2" fillId="7" borderId="4" xfId="0" applyFont="1" applyFill="1" applyBorder="1" applyAlignment="1">
      <alignment horizontal="center" vertical="center"/>
    </xf>
    <xf numFmtId="0" fontId="2" fillId="0" borderId="4" xfId="0" applyFont="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center" vertical="center"/>
    </xf>
    <xf numFmtId="167" fontId="34" fillId="18" borderId="64" xfId="0" applyNumberFormat="1" applyFont="1" applyFill="1" applyBorder="1" applyAlignment="1">
      <alignment horizontal="center" vertical="center"/>
    </xf>
    <xf numFmtId="0" fontId="2" fillId="7" borderId="5" xfId="0" applyFont="1" applyFill="1" applyBorder="1" applyAlignment="1">
      <alignment horizontal="center" vertical="center" wrapText="1"/>
    </xf>
    <xf numFmtId="0" fontId="35" fillId="0" borderId="0" xfId="0" applyFont="1" applyAlignment="1">
      <alignment horizontal="left" vertical="center"/>
    </xf>
    <xf numFmtId="0" fontId="36" fillId="0" borderId="0" xfId="0" applyFont="1" applyAlignment="1">
      <alignment horizontal="center"/>
    </xf>
    <xf numFmtId="0" fontId="35" fillId="0" borderId="0" xfId="0" applyFont="1"/>
    <xf numFmtId="0" fontId="37" fillId="0" borderId="0" xfId="0" applyFont="1" applyAlignment="1">
      <alignment vertical="center"/>
    </xf>
    <xf numFmtId="0" fontId="35" fillId="0" borderId="0" xfId="0" applyFont="1" applyAlignment="1">
      <alignment horizontal="center"/>
    </xf>
    <xf numFmtId="0" fontId="36" fillId="0" borderId="0" xfId="0" applyFont="1"/>
    <xf numFmtId="0" fontId="38" fillId="9" borderId="59" xfId="0" applyFont="1" applyFill="1" applyBorder="1" applyAlignment="1">
      <alignment horizontal="center" vertical="center" wrapText="1"/>
    </xf>
    <xf numFmtId="0" fontId="38" fillId="9" borderId="60" xfId="0" applyFont="1" applyFill="1" applyBorder="1" applyAlignment="1">
      <alignment horizontal="center" vertical="center" wrapText="1"/>
    </xf>
    <xf numFmtId="0" fontId="38" fillId="9" borderId="61" xfId="0" applyFont="1" applyFill="1" applyBorder="1" applyAlignment="1">
      <alignment horizontal="center" vertical="center" wrapText="1"/>
    </xf>
    <xf numFmtId="0" fontId="16" fillId="0" borderId="0" xfId="0" applyFont="1" applyAlignment="1">
      <alignment horizontal="center" vertical="center"/>
    </xf>
    <xf numFmtId="0" fontId="39" fillId="3" borderId="4"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28" fillId="0" borderId="1" xfId="0" applyFont="1" applyBorder="1" applyAlignment="1">
      <alignment horizontal="center" vertical="center" wrapText="1"/>
    </xf>
    <xf numFmtId="0" fontId="27" fillId="18" borderId="62" xfId="0" applyFont="1" applyFill="1" applyBorder="1" applyAlignment="1">
      <alignment horizontal="center" vertical="center"/>
    </xf>
    <xf numFmtId="0" fontId="27" fillId="18" borderId="63" xfId="0" applyFont="1" applyFill="1" applyBorder="1" applyAlignment="1">
      <alignment horizontal="center" vertical="center"/>
    </xf>
    <xf numFmtId="0" fontId="32" fillId="19" borderId="4" xfId="0" applyFont="1" applyFill="1" applyBorder="1" applyAlignment="1">
      <alignment horizontal="left" vertical="center" wrapText="1"/>
    </xf>
    <xf numFmtId="0" fontId="32" fillId="19" borderId="1" xfId="0" applyFont="1" applyFill="1" applyBorder="1" applyAlignment="1">
      <alignment horizontal="left" vertical="center" wrapText="1"/>
    </xf>
    <xf numFmtId="0" fontId="32" fillId="20" borderId="4" xfId="0" applyFont="1" applyFill="1" applyBorder="1" applyAlignment="1">
      <alignment horizontal="left" vertical="center" wrapText="1"/>
    </xf>
    <xf numFmtId="0" fontId="32" fillId="20" borderId="1" xfId="0" applyFont="1" applyFill="1" applyBorder="1" applyAlignment="1">
      <alignment horizontal="left" vertical="center" wrapText="1"/>
    </xf>
    <xf numFmtId="0" fontId="32" fillId="21" borderId="4" xfId="0" applyFont="1" applyFill="1" applyBorder="1" applyAlignment="1">
      <alignment horizontal="left" vertical="center" wrapText="1"/>
    </xf>
    <xf numFmtId="0" fontId="32" fillId="21" borderId="1" xfId="0" applyFont="1" applyFill="1" applyBorder="1" applyAlignment="1">
      <alignment horizontal="left"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38" xfId="0" applyFont="1" applyBorder="1" applyAlignment="1">
      <alignment horizontal="center" vertical="center" wrapText="1"/>
    </xf>
    <xf numFmtId="0" fontId="2" fillId="4" borderId="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15" fillId="0" borderId="30"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7" fillId="10" borderId="32"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10" borderId="34" xfId="0" applyFont="1" applyFill="1" applyBorder="1" applyAlignment="1">
      <alignment horizontal="center" vertical="center" wrapText="1"/>
    </xf>
    <xf numFmtId="0" fontId="8" fillId="3" borderId="25" xfId="0" applyFont="1" applyFill="1" applyBorder="1" applyAlignment="1">
      <alignment vertical="center" wrapText="1"/>
    </xf>
    <xf numFmtId="0" fontId="8" fillId="3" borderId="26" xfId="0" applyFont="1" applyFill="1" applyBorder="1" applyAlignment="1">
      <alignment vertical="center" wrapText="1"/>
    </xf>
    <xf numFmtId="0" fontId="8" fillId="3" borderId="27" xfId="0" applyFont="1" applyFill="1" applyBorder="1" applyAlignment="1">
      <alignment vertical="center" wrapText="1"/>
    </xf>
    <xf numFmtId="0" fontId="18" fillId="8" borderId="28"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18" fillId="8" borderId="29" xfId="0" applyFont="1" applyFill="1" applyBorder="1" applyAlignment="1">
      <alignment horizontal="left" vertical="center" wrapText="1"/>
    </xf>
    <xf numFmtId="0" fontId="2" fillId="2" borderId="22"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18" fillId="16" borderId="28" xfId="0" applyFont="1" applyFill="1" applyBorder="1" applyAlignment="1">
      <alignment horizontal="left" vertical="center" wrapText="1"/>
    </xf>
    <xf numFmtId="0" fontId="18" fillId="16" borderId="2" xfId="0" applyFont="1" applyFill="1" applyBorder="1" applyAlignment="1">
      <alignment horizontal="left" vertical="center" wrapText="1"/>
    </xf>
    <xf numFmtId="0" fontId="18" fillId="16" borderId="29" xfId="0" applyFont="1" applyFill="1" applyBorder="1" applyAlignment="1">
      <alignment horizontal="left" vertical="center" wrapText="1"/>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2" fillId="2" borderId="24"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14" borderId="49" xfId="0" applyFont="1" applyFill="1" applyBorder="1" applyAlignment="1">
      <alignment horizontal="center" vertical="center" wrapText="1"/>
    </xf>
    <xf numFmtId="0" fontId="14" fillId="14" borderId="50" xfId="0" applyFont="1" applyFill="1" applyBorder="1" applyAlignment="1">
      <alignment horizontal="center" vertical="center" wrapText="1"/>
    </xf>
    <xf numFmtId="0" fontId="14" fillId="14" borderId="51" xfId="0" applyFont="1" applyFill="1" applyBorder="1" applyAlignment="1">
      <alignment horizontal="center" vertical="center" wrapText="1"/>
    </xf>
    <xf numFmtId="0" fontId="18" fillId="14" borderId="28"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20" fillId="11" borderId="52" xfId="0" applyFont="1" applyFill="1" applyBorder="1" applyAlignment="1">
      <alignment horizontal="left" vertical="center"/>
    </xf>
    <xf numFmtId="0" fontId="1" fillId="12" borderId="42" xfId="0" applyFont="1" applyFill="1" applyBorder="1"/>
    <xf numFmtId="0" fontId="18" fillId="13" borderId="46" xfId="0" applyFont="1" applyFill="1" applyBorder="1" applyAlignment="1">
      <alignment horizontal="left" vertical="center"/>
    </xf>
    <xf numFmtId="0" fontId="18" fillId="13" borderId="47" xfId="0" applyFont="1" applyFill="1" applyBorder="1" applyAlignment="1">
      <alignment horizontal="left" vertical="center"/>
    </xf>
    <xf numFmtId="0" fontId="18" fillId="13" borderId="48" xfId="0" applyFont="1" applyFill="1" applyBorder="1" applyAlignment="1">
      <alignment horizontal="left" vertical="center"/>
    </xf>
    <xf numFmtId="0" fontId="20" fillId="5" borderId="57"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167" fontId="34" fillId="0" borderId="5" xfId="0" applyNumberFormat="1" applyFont="1" applyBorder="1" applyAlignment="1">
      <alignment horizontal="center" vertical="center"/>
    </xf>
    <xf numFmtId="167" fontId="40" fillId="0" borderId="5" xfId="0" applyNumberFormat="1" applyFont="1" applyBorder="1" applyAlignment="1">
      <alignment horizontal="center" vertical="center"/>
    </xf>
    <xf numFmtId="167" fontId="41" fillId="20" borderId="5" xfId="0" applyNumberFormat="1" applyFont="1" applyFill="1" applyBorder="1" applyAlignment="1">
      <alignment horizontal="center" vertical="center"/>
    </xf>
    <xf numFmtId="167" fontId="41" fillId="21" borderId="5" xfId="0" applyNumberFormat="1" applyFont="1" applyFill="1" applyBorder="1" applyAlignment="1">
      <alignment horizontal="center" vertical="center"/>
    </xf>
    <xf numFmtId="167" fontId="41" fillId="19" borderId="5" xfId="0" applyNumberFormat="1" applyFont="1" applyFill="1" applyBorder="1" applyAlignment="1">
      <alignment horizontal="center" vertical="center"/>
    </xf>
    <xf numFmtId="0" fontId="2" fillId="7" borderId="65" xfId="0" applyFont="1" applyFill="1" applyBorder="1" applyAlignment="1">
      <alignment horizontal="center" vertical="center"/>
    </xf>
    <xf numFmtId="0" fontId="2" fillId="7" borderId="66" xfId="0" applyFont="1" applyFill="1" applyBorder="1" applyAlignment="1">
      <alignment horizontal="center" vertical="center"/>
    </xf>
  </cellXfs>
  <cellStyles count="5">
    <cellStyle name="Comma" xfId="4" builtinId="3"/>
    <cellStyle name="Milliers 2" xfId="2" xr:uid="{87F4D480-A6C1-4EBF-905A-88A8DF6D0A29}"/>
    <cellStyle name="Monétaire 2" xfId="3" xr:uid="{7D6A67B7-C3BA-47E9-8AD1-F31AF08B7AD8}"/>
    <cellStyle name="Normal" xfId="0" builtinId="0"/>
    <cellStyle name="Normal 2" xfId="1" xr:uid="{B33D3725-5FAB-4BE2-A017-328ACA5C75DB}"/>
  </cellStyles>
  <dxfs count="109">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s>
  <tableStyles count="0" defaultTableStyle="TableStyleMedium2" defaultPivotStyle="PivotStyleLight16"/>
  <colors>
    <mruColors>
      <color rgb="FF00FF99"/>
      <color rgb="FFBAFCBC"/>
      <color rgb="FFD9FFFF"/>
      <color rgb="FF8B9CB3"/>
      <color rgb="FF9FFFFF"/>
      <color rgb="FFC8F6FC"/>
      <color rgb="FFF7FBC5"/>
      <color rgb="FFC3FDD6"/>
      <color rgb="FFD7F8FD"/>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98BE-2E60-485F-911A-A108D8D5A934}">
  <sheetPr>
    <tabColor theme="7" tint="0.59999389629810485"/>
  </sheetPr>
  <dimension ref="B1:HW24"/>
  <sheetViews>
    <sheetView showGridLines="0" zoomScale="80" zoomScaleNormal="80" zoomScaleSheetLayoutView="90" zoomScalePageLayoutView="55" workbookViewId="0">
      <selection activeCell="B4" sqref="B4"/>
    </sheetView>
  </sheetViews>
  <sheetFormatPr defaultColWidth="9.1796875" defaultRowHeight="14.5" x14ac:dyDescent="0.35"/>
  <cols>
    <col min="1" max="1" width="4.1796875" customWidth="1"/>
    <col min="2" max="2" width="7.90625" customWidth="1"/>
    <col min="3" max="3" width="22.6328125" customWidth="1"/>
    <col min="4" max="4" width="85.6328125" customWidth="1"/>
    <col min="5" max="5" width="24.81640625" style="3" customWidth="1"/>
  </cols>
  <sheetData>
    <row r="1" spans="2:231" ht="35.15" customHeight="1" thickBot="1" x14ac:dyDescent="0.4">
      <c r="B1" s="112" t="s">
        <v>15</v>
      </c>
      <c r="C1" s="112"/>
      <c r="D1" s="112"/>
      <c r="E1" s="112"/>
    </row>
    <row r="2" spans="2:231" s="5" customFormat="1" ht="94.5" customHeight="1" x14ac:dyDescent="0.35">
      <c r="B2" s="109" t="s">
        <v>201</v>
      </c>
      <c r="C2" s="110"/>
      <c r="D2" s="110"/>
      <c r="E2" s="111"/>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row>
    <row r="3" spans="2:231" s="5" customFormat="1" ht="73.5" customHeight="1" x14ac:dyDescent="0.35">
      <c r="B3" s="113" t="s">
        <v>201</v>
      </c>
      <c r="C3" s="114"/>
      <c r="D3" s="114"/>
      <c r="E3" s="115"/>
    </row>
    <row r="4" spans="2:231" s="6" customFormat="1" ht="41.15" customHeight="1" x14ac:dyDescent="0.35">
      <c r="B4" s="96" t="s">
        <v>0</v>
      </c>
      <c r="C4" s="178" t="s">
        <v>100</v>
      </c>
      <c r="D4" s="179"/>
      <c r="E4" s="102" t="s">
        <v>154</v>
      </c>
    </row>
    <row r="5" spans="2:231" s="6" customFormat="1" ht="47.25" customHeight="1" x14ac:dyDescent="0.35">
      <c r="B5" s="97">
        <v>1</v>
      </c>
      <c r="C5" s="116" t="s">
        <v>94</v>
      </c>
      <c r="D5" s="98" t="s">
        <v>163</v>
      </c>
      <c r="E5" s="173">
        <f>+'Cadre devis LOT 01_EP BUHAMBA '!G46</f>
        <v>0</v>
      </c>
    </row>
    <row r="6" spans="2:231" ht="54" customHeight="1" x14ac:dyDescent="0.35">
      <c r="B6" s="97">
        <v>2</v>
      </c>
      <c r="C6" s="116"/>
      <c r="D6" s="98" t="s">
        <v>164</v>
      </c>
      <c r="E6" s="173">
        <f>+'Cadre devis LOT 01_EP MULALA'!G99</f>
        <v>0</v>
      </c>
    </row>
    <row r="7" spans="2:231" ht="51" customHeight="1" x14ac:dyDescent="0.35">
      <c r="B7" s="97">
        <v>3</v>
      </c>
      <c r="C7" s="116"/>
      <c r="D7" s="98" t="s">
        <v>165</v>
      </c>
      <c r="E7" s="173">
        <f>+'Cadre devis LOT 01_EP VAHE'!G99</f>
        <v>0</v>
      </c>
    </row>
    <row r="8" spans="2:231" ht="134.5" customHeight="1" x14ac:dyDescent="0.35">
      <c r="B8" s="119" t="s">
        <v>248</v>
      </c>
      <c r="C8" s="120"/>
      <c r="D8" s="120"/>
      <c r="E8" s="177">
        <f>SUM(E5:E7)</f>
        <v>0</v>
      </c>
    </row>
    <row r="9" spans="2:231" s="6" customFormat="1" ht="47.25" customHeight="1" x14ac:dyDescent="0.35">
      <c r="B9" s="97">
        <v>1</v>
      </c>
      <c r="C9" s="116" t="s">
        <v>96</v>
      </c>
      <c r="D9" s="99" t="s">
        <v>197</v>
      </c>
      <c r="E9" s="174">
        <f>+'Cadre devis LOT 02_EP TUAMKE '!G47</f>
        <v>0</v>
      </c>
    </row>
    <row r="10" spans="2:231" ht="54" customHeight="1" x14ac:dyDescent="0.35">
      <c r="B10" s="97">
        <v>2</v>
      </c>
      <c r="C10" s="116"/>
      <c r="D10" s="99" t="s">
        <v>198</v>
      </c>
      <c r="E10" s="174">
        <f>+'Cadre devis LOT 02_EP EMMANUEL'!G99</f>
        <v>0</v>
      </c>
    </row>
    <row r="11" spans="2:231" ht="54" customHeight="1" x14ac:dyDescent="0.35">
      <c r="B11" s="97">
        <v>3</v>
      </c>
      <c r="C11" s="116"/>
      <c r="D11" s="99" t="s">
        <v>199</v>
      </c>
      <c r="E11" s="174">
        <f>+'Cadre devis LOT 02_EP MUTUGIRWA'!G99</f>
        <v>0</v>
      </c>
    </row>
    <row r="12" spans="2:231" ht="54" customHeight="1" x14ac:dyDescent="0.35">
      <c r="B12" s="97">
        <v>4</v>
      </c>
      <c r="C12" s="116"/>
      <c r="D12" s="99" t="s">
        <v>200</v>
      </c>
      <c r="E12" s="174">
        <f>+'Cadre devis LOT 02_EP KABELI'!G99</f>
        <v>0</v>
      </c>
    </row>
    <row r="13" spans="2:231" ht="123.5" customHeight="1" x14ac:dyDescent="0.35">
      <c r="B13" s="121" t="s">
        <v>249</v>
      </c>
      <c r="C13" s="122"/>
      <c r="D13" s="122"/>
      <c r="E13" s="175">
        <f>SUM(E9:E12)</f>
        <v>0</v>
      </c>
    </row>
    <row r="14" spans="2:231" s="6" customFormat="1" ht="47.25" customHeight="1" x14ac:dyDescent="0.35">
      <c r="B14" s="97">
        <v>1</v>
      </c>
      <c r="C14" s="125" t="s">
        <v>95</v>
      </c>
      <c r="D14" s="100" t="s">
        <v>225</v>
      </c>
      <c r="E14" s="174">
        <f>+'Cadre devis LOT 03_EP NAMASHALI'!G47</f>
        <v>0</v>
      </c>
    </row>
    <row r="15" spans="2:231" ht="54" customHeight="1" x14ac:dyDescent="0.35">
      <c r="B15" s="97">
        <v>2</v>
      </c>
      <c r="C15" s="126"/>
      <c r="D15" s="100" t="s">
        <v>226</v>
      </c>
      <c r="E15" s="174">
        <f>+'Cadre devis LOT 03_EP THONDO'!G99</f>
        <v>0</v>
      </c>
    </row>
    <row r="16" spans="2:231" ht="54" customHeight="1" x14ac:dyDescent="0.35">
      <c r="B16" s="97">
        <v>3</v>
      </c>
      <c r="C16" s="127"/>
      <c r="D16" s="100" t="s">
        <v>227</v>
      </c>
      <c r="E16" s="174">
        <f>+'Cadre devis LOT 03_EP NYUNDO'!G99</f>
        <v>0</v>
      </c>
    </row>
    <row r="17" spans="2:5" ht="110.5" customHeight="1" x14ac:dyDescent="0.35">
      <c r="B17" s="123" t="s">
        <v>250</v>
      </c>
      <c r="C17" s="124"/>
      <c r="D17" s="124"/>
      <c r="E17" s="176">
        <f>SUM(E14:E15)</f>
        <v>0</v>
      </c>
    </row>
    <row r="18" spans="2:5" ht="39.5" customHeight="1" thickBot="1" x14ac:dyDescent="0.4">
      <c r="B18" s="117" t="s">
        <v>251</v>
      </c>
      <c r="C18" s="118"/>
      <c r="D18" s="118"/>
      <c r="E18" s="101">
        <f>+SUM(E17,E13,E8)</f>
        <v>0</v>
      </c>
    </row>
    <row r="19" spans="2:5" ht="24" customHeight="1" x14ac:dyDescent="0.35"/>
    <row r="20" spans="2:5" s="105" customFormat="1" ht="15.5" x14ac:dyDescent="0.35">
      <c r="B20" s="103" t="s">
        <v>99</v>
      </c>
      <c r="C20" s="103"/>
      <c r="D20" s="103"/>
      <c r="E20" s="104"/>
    </row>
    <row r="21" spans="2:5" s="105" customFormat="1" ht="15.5" x14ac:dyDescent="0.35">
      <c r="C21" s="106"/>
      <c r="D21" s="106"/>
      <c r="E21" s="107" t="s">
        <v>17</v>
      </c>
    </row>
    <row r="22" spans="2:5" s="105" customFormat="1" ht="15.5" x14ac:dyDescent="0.35">
      <c r="E22" s="107"/>
    </row>
    <row r="23" spans="2:5" s="108" customFormat="1" ht="15.5" x14ac:dyDescent="0.35">
      <c r="B23" s="105"/>
      <c r="C23" s="105"/>
      <c r="D23" s="105"/>
      <c r="E23" s="107"/>
    </row>
    <row r="24" spans="2:5" s="108" customFormat="1" ht="15.5" x14ac:dyDescent="0.35">
      <c r="B24" s="106" t="s">
        <v>16</v>
      </c>
      <c r="C24" s="105"/>
      <c r="D24" s="105"/>
      <c r="E24" s="107" t="s">
        <v>18</v>
      </c>
    </row>
  </sheetData>
  <mergeCells count="11">
    <mergeCell ref="B2:E2"/>
    <mergeCell ref="B1:E1"/>
    <mergeCell ref="B3:E3"/>
    <mergeCell ref="C5:C7"/>
    <mergeCell ref="B18:D18"/>
    <mergeCell ref="B8:D8"/>
    <mergeCell ref="B13:D13"/>
    <mergeCell ref="B17:D17"/>
    <mergeCell ref="C9:C12"/>
    <mergeCell ref="C14:C16"/>
    <mergeCell ref="C4:D4"/>
  </mergeCells>
  <printOptions horizontalCentered="1"/>
  <pageMargins left="0.42" right="0.44" top="0.74803149606299213" bottom="0.74803149606299213" header="0.31496062992125984" footer="0.31496062992125984"/>
  <pageSetup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1659-05D4-40DF-A93B-21B28A79179F}">
  <sheetPr>
    <tabColor rgb="FF00B050"/>
    <pageSetUpPr fitToPage="1"/>
  </sheetPr>
  <dimension ref="B1:HZ102"/>
  <sheetViews>
    <sheetView showGridLines="0" zoomScale="90" zoomScaleNormal="90" zoomScaleSheetLayoutView="110" workbookViewId="0">
      <selection activeCell="B4" sqref="B4:G4"/>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224</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234</v>
      </c>
      <c r="C9" s="146"/>
      <c r="D9" s="146"/>
      <c r="E9" s="146"/>
      <c r="F9" s="146"/>
      <c r="G9" s="147"/>
    </row>
    <row r="10" spans="2:234" ht="26.15" customHeight="1" x14ac:dyDescent="0.35">
      <c r="B10" s="148" t="s">
        <v>235</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7" s="40" customFormat="1" ht="47.25" customHeight="1" x14ac:dyDescent="0.35">
      <c r="B33" s="44" t="s">
        <v>54</v>
      </c>
      <c r="C33" s="26" t="s">
        <v>64</v>
      </c>
      <c r="D33" s="25" t="s">
        <v>63</v>
      </c>
      <c r="E33" s="30">
        <v>3</v>
      </c>
      <c r="F33" s="46"/>
      <c r="G33" s="45">
        <f>+E33*F33</f>
        <v>0</v>
      </c>
    </row>
    <row r="34" spans="2:7" s="40" customFormat="1" ht="43.5" customHeight="1" x14ac:dyDescent="0.35">
      <c r="B34" s="85" t="s">
        <v>55</v>
      </c>
      <c r="C34" s="86" t="s">
        <v>150</v>
      </c>
      <c r="D34" s="87" t="s">
        <v>63</v>
      </c>
      <c r="E34" s="88">
        <v>63</v>
      </c>
      <c r="F34" s="46"/>
      <c r="G34" s="45">
        <f t="shared" ref="G34:G36" si="2">+E34*F34</f>
        <v>0</v>
      </c>
    </row>
    <row r="35" spans="2:7" s="40" customFormat="1" ht="42" customHeight="1" x14ac:dyDescent="0.35">
      <c r="B35" s="85" t="s">
        <v>56</v>
      </c>
      <c r="C35" s="86" t="s">
        <v>148</v>
      </c>
      <c r="D35" s="87" t="s">
        <v>63</v>
      </c>
      <c r="E35" s="88">
        <v>3</v>
      </c>
      <c r="F35" s="46"/>
      <c r="G35" s="45">
        <f t="shared" si="2"/>
        <v>0</v>
      </c>
    </row>
    <row r="36" spans="2:7" s="40" customFormat="1" ht="45" customHeight="1" x14ac:dyDescent="0.35">
      <c r="B36" s="85" t="s">
        <v>57</v>
      </c>
      <c r="C36" s="86" t="s">
        <v>149</v>
      </c>
      <c r="D36" s="87" t="s">
        <v>63</v>
      </c>
      <c r="E36" s="88">
        <v>3</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18</v>
      </c>
      <c r="F39" s="46"/>
      <c r="G39" s="45">
        <f>+F39*E39</f>
        <v>0</v>
      </c>
    </row>
    <row r="40" spans="2:7" s="40" customFormat="1" ht="34.5" customHeight="1" x14ac:dyDescent="0.35">
      <c r="B40" s="20" t="s">
        <v>61</v>
      </c>
      <c r="C40" s="26" t="s">
        <v>10</v>
      </c>
      <c r="D40" s="31" t="s">
        <v>3</v>
      </c>
      <c r="E40" s="35">
        <v>38.016000000000005</v>
      </c>
      <c r="F40" s="46"/>
      <c r="G40" s="45">
        <f>+F40*E40</f>
        <v>0</v>
      </c>
    </row>
    <row r="41" spans="2:7" s="40" customFormat="1" ht="34.5" customHeight="1" x14ac:dyDescent="0.35">
      <c r="B41" s="19" t="s">
        <v>62</v>
      </c>
      <c r="C41" s="26" t="s">
        <v>67</v>
      </c>
      <c r="D41" s="31" t="s">
        <v>3</v>
      </c>
      <c r="E41" s="26">
        <v>13.068000000000001</v>
      </c>
      <c r="F41" s="46"/>
      <c r="G41" s="45">
        <f>+F41*E41</f>
        <v>0</v>
      </c>
    </row>
    <row r="42" spans="2:7" s="40" customFormat="1" ht="41.25" customHeight="1" x14ac:dyDescent="0.35">
      <c r="B42" s="20" t="s">
        <v>83</v>
      </c>
      <c r="C42" s="26" t="s">
        <v>68</v>
      </c>
      <c r="D42" s="31" t="s">
        <v>3</v>
      </c>
      <c r="E42" s="35">
        <v>19.5</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32.25" customHeight="1" thickBot="1" x14ac:dyDescent="0.4">
      <c r="B45" s="156" t="s">
        <v>235</v>
      </c>
      <c r="C45" s="157"/>
      <c r="D45" s="157"/>
      <c r="E45" s="157"/>
      <c r="F45" s="157"/>
      <c r="G45" s="90">
        <f>SUM(G44,G37,G29,G22,G16)</f>
        <v>0</v>
      </c>
    </row>
    <row r="46" spans="2:7" ht="39.75" customHeight="1" thickBot="1" x14ac:dyDescent="0.4">
      <c r="B46" s="145" t="s">
        <v>236</v>
      </c>
      <c r="C46" s="146"/>
      <c r="D46" s="146"/>
      <c r="E46" s="146"/>
      <c r="F46" s="146"/>
      <c r="G46" s="91">
        <f>G45*2</f>
        <v>0</v>
      </c>
    </row>
    <row r="47" spans="2:7" ht="12.75" customHeight="1" thickBot="1" x14ac:dyDescent="0.4">
      <c r="B47" s="158"/>
      <c r="C47" s="159"/>
      <c r="D47" s="159"/>
      <c r="E47" s="159"/>
      <c r="F47" s="159"/>
      <c r="G47" s="160"/>
    </row>
    <row r="48" spans="2:7" ht="42" customHeight="1" x14ac:dyDescent="0.35">
      <c r="B48" s="167" t="s">
        <v>237</v>
      </c>
      <c r="C48" s="168"/>
      <c r="D48" s="168"/>
      <c r="E48" s="168"/>
      <c r="F48" s="168"/>
      <c r="G48" s="169"/>
    </row>
    <row r="49" spans="2:7" x14ac:dyDescent="0.35">
      <c r="B49" s="74" t="s">
        <v>30</v>
      </c>
      <c r="C49" s="48" t="s">
        <v>22</v>
      </c>
      <c r="D49" s="49"/>
      <c r="E49" s="50"/>
      <c r="F49" s="51"/>
      <c r="G49" s="75"/>
    </row>
    <row r="50" spans="2:7" x14ac:dyDescent="0.35">
      <c r="B50" s="76" t="s">
        <v>39</v>
      </c>
      <c r="C50" s="55" t="s">
        <v>137</v>
      </c>
      <c r="D50" s="52" t="s">
        <v>138</v>
      </c>
      <c r="E50" s="54">
        <v>32</v>
      </c>
      <c r="F50" s="46"/>
      <c r="G50" s="77">
        <f>+E50*F50</f>
        <v>0</v>
      </c>
    </row>
    <row r="51" spans="2:7" ht="62.5" x14ac:dyDescent="0.35">
      <c r="B51" s="76" t="s">
        <v>40</v>
      </c>
      <c r="C51" s="53" t="s">
        <v>102</v>
      </c>
      <c r="D51" s="52" t="s">
        <v>138</v>
      </c>
      <c r="E51" s="54">
        <v>3</v>
      </c>
      <c r="F51" s="46"/>
      <c r="G51" s="77">
        <f>+E51*F51</f>
        <v>0</v>
      </c>
    </row>
    <row r="52" spans="2:7" x14ac:dyDescent="0.35">
      <c r="B52" s="78"/>
      <c r="C52" s="57" t="s">
        <v>103</v>
      </c>
      <c r="D52" s="58"/>
      <c r="E52" s="56"/>
      <c r="F52" s="59"/>
      <c r="G52" s="79">
        <f>SUBTOTAL(9,G50:G51)</f>
        <v>0</v>
      </c>
    </row>
    <row r="53" spans="2:7" x14ac:dyDescent="0.35">
      <c r="B53" s="80" t="s">
        <v>31</v>
      </c>
      <c r="C53" s="60" t="s">
        <v>23</v>
      </c>
      <c r="D53" s="58"/>
      <c r="E53" s="56"/>
      <c r="F53" s="59"/>
      <c r="G53" s="81"/>
    </row>
    <row r="54" spans="2:7" ht="25" x14ac:dyDescent="0.35">
      <c r="B54" s="82" t="s">
        <v>42</v>
      </c>
      <c r="C54" s="62" t="s">
        <v>104</v>
      </c>
      <c r="D54" s="61" t="s">
        <v>139</v>
      </c>
      <c r="E54" s="63">
        <v>0.49</v>
      </c>
      <c r="F54" s="46"/>
      <c r="G54" s="83">
        <f>+E54*F54</f>
        <v>0</v>
      </c>
    </row>
    <row r="55" spans="2:7" ht="25" x14ac:dyDescent="0.35">
      <c r="B55" s="82" t="s">
        <v>43</v>
      </c>
      <c r="C55" s="62" t="s">
        <v>105</v>
      </c>
      <c r="D55" s="61" t="s">
        <v>139</v>
      </c>
      <c r="E55" s="63">
        <v>1.62</v>
      </c>
      <c r="F55" s="46"/>
      <c r="G55" s="83">
        <f>+E55*F55</f>
        <v>0</v>
      </c>
    </row>
    <row r="56" spans="2:7" ht="25" x14ac:dyDescent="0.35">
      <c r="B56" s="82" t="s">
        <v>47</v>
      </c>
      <c r="C56" s="62" t="s">
        <v>106</v>
      </c>
      <c r="D56" s="61" t="s">
        <v>139</v>
      </c>
      <c r="E56" s="63">
        <v>0.41600000000000009</v>
      </c>
      <c r="F56" s="46"/>
      <c r="G56" s="83">
        <f t="shared" ref="G56:G61" si="3">+E56*F56</f>
        <v>0</v>
      </c>
    </row>
    <row r="57" spans="2:7" ht="25" x14ac:dyDescent="0.35">
      <c r="B57" s="82" t="s">
        <v>81</v>
      </c>
      <c r="C57" s="62" t="s">
        <v>175</v>
      </c>
      <c r="D57" s="61" t="s">
        <v>139</v>
      </c>
      <c r="E57" s="63">
        <v>0.9343999999999999</v>
      </c>
      <c r="F57" s="46"/>
      <c r="G57" s="83">
        <f t="shared" si="3"/>
        <v>0</v>
      </c>
    </row>
    <row r="58" spans="2:7" x14ac:dyDescent="0.35">
      <c r="B58" s="82" t="s">
        <v>85</v>
      </c>
      <c r="C58" s="62" t="s">
        <v>107</v>
      </c>
      <c r="D58" s="61" t="s">
        <v>139</v>
      </c>
      <c r="E58" s="63">
        <v>10.11</v>
      </c>
      <c r="F58" s="46"/>
      <c r="G58" s="83">
        <f t="shared" si="3"/>
        <v>0</v>
      </c>
    </row>
    <row r="59" spans="2:7" ht="37.5" x14ac:dyDescent="0.35">
      <c r="B59" s="82" t="s">
        <v>86</v>
      </c>
      <c r="C59" s="62" t="s">
        <v>108</v>
      </c>
      <c r="D59" s="61" t="s">
        <v>139</v>
      </c>
      <c r="E59" s="63">
        <v>1.18</v>
      </c>
      <c r="F59" s="46"/>
      <c r="G59" s="83">
        <f t="shared" si="3"/>
        <v>0</v>
      </c>
    </row>
    <row r="60" spans="2:7" ht="25" x14ac:dyDescent="0.35">
      <c r="B60" s="82" t="s">
        <v>144</v>
      </c>
      <c r="C60" s="62" t="s">
        <v>109</v>
      </c>
      <c r="D60" s="61" t="s">
        <v>139</v>
      </c>
      <c r="E60" s="63">
        <v>1.1998799999999998</v>
      </c>
      <c r="F60" s="46"/>
      <c r="G60" s="83">
        <f t="shared" si="3"/>
        <v>0</v>
      </c>
    </row>
    <row r="61" spans="2:7" x14ac:dyDescent="0.35">
      <c r="B61" s="82" t="s">
        <v>145</v>
      </c>
      <c r="C61" s="62" t="s">
        <v>110</v>
      </c>
      <c r="D61" s="61" t="s">
        <v>3</v>
      </c>
      <c r="E61" s="63">
        <v>57</v>
      </c>
      <c r="F61" s="46"/>
      <c r="G61" s="83">
        <f t="shared" si="3"/>
        <v>0</v>
      </c>
    </row>
    <row r="62" spans="2:7" x14ac:dyDescent="0.35">
      <c r="B62" s="78"/>
      <c r="C62" s="57" t="s">
        <v>111</v>
      </c>
      <c r="D62" s="58"/>
      <c r="E62" s="56"/>
      <c r="F62" s="59"/>
      <c r="G62" s="79">
        <f>SUBTOTAL(9,G54:G61)</f>
        <v>0</v>
      </c>
    </row>
    <row r="63" spans="2:7" x14ac:dyDescent="0.35">
      <c r="B63" s="80" t="s">
        <v>32</v>
      </c>
      <c r="C63" s="60" t="s">
        <v>24</v>
      </c>
      <c r="D63" s="58"/>
      <c r="E63" s="56"/>
      <c r="F63" s="59"/>
      <c r="G63" s="81"/>
    </row>
    <row r="64" spans="2:7" ht="25" x14ac:dyDescent="0.35">
      <c r="B64" s="76" t="s">
        <v>44</v>
      </c>
      <c r="C64" s="55" t="s">
        <v>112</v>
      </c>
      <c r="D64" s="52" t="s">
        <v>138</v>
      </c>
      <c r="E64" s="54">
        <v>0.32879999999999998</v>
      </c>
      <c r="F64" s="46"/>
      <c r="G64" s="77">
        <f t="shared" ref="G64:G70" si="4">+E64*F64</f>
        <v>0</v>
      </c>
    </row>
    <row r="65" spans="2:7" ht="25" x14ac:dyDescent="0.35">
      <c r="B65" s="76" t="s">
        <v>45</v>
      </c>
      <c r="C65" s="55" t="s">
        <v>113</v>
      </c>
      <c r="D65" s="52" t="s">
        <v>138</v>
      </c>
      <c r="E65" s="54">
        <v>8.15</v>
      </c>
      <c r="F65" s="46"/>
      <c r="G65" s="77">
        <f t="shared" si="4"/>
        <v>0</v>
      </c>
    </row>
    <row r="66" spans="2:7" ht="25" x14ac:dyDescent="0.35">
      <c r="B66" s="76" t="s">
        <v>49</v>
      </c>
      <c r="C66" s="55" t="s">
        <v>114</v>
      </c>
      <c r="D66" s="52" t="s">
        <v>138</v>
      </c>
      <c r="E66" s="54">
        <v>0.56000000000000005</v>
      </c>
      <c r="F66" s="46"/>
      <c r="G66" s="77">
        <f t="shared" si="4"/>
        <v>0</v>
      </c>
    </row>
    <row r="67" spans="2:7" ht="25" x14ac:dyDescent="0.35">
      <c r="B67" s="76" t="s">
        <v>51</v>
      </c>
      <c r="C67" s="55" t="s">
        <v>115</v>
      </c>
      <c r="D67" s="52" t="s">
        <v>138</v>
      </c>
      <c r="E67" s="54">
        <v>0.44479999999999997</v>
      </c>
      <c r="F67" s="46"/>
      <c r="G67" s="77">
        <f t="shared" si="4"/>
        <v>0</v>
      </c>
    </row>
    <row r="68" spans="2:7" ht="25" x14ac:dyDescent="0.35">
      <c r="B68" s="76" t="s">
        <v>82</v>
      </c>
      <c r="C68" s="55" t="s">
        <v>116</v>
      </c>
      <c r="D68" s="52" t="s">
        <v>138</v>
      </c>
      <c r="E68" s="54">
        <v>0.44880000000000003</v>
      </c>
      <c r="F68" s="46"/>
      <c r="G68" s="77">
        <f t="shared" si="4"/>
        <v>0</v>
      </c>
    </row>
    <row r="69" spans="2:7" ht="38" x14ac:dyDescent="0.35">
      <c r="B69" s="76" t="s">
        <v>97</v>
      </c>
      <c r="C69" s="55" t="s">
        <v>140</v>
      </c>
      <c r="D69" s="52" t="s">
        <v>3</v>
      </c>
      <c r="E69" s="54">
        <v>35.299999999999997</v>
      </c>
      <c r="F69" s="46"/>
      <c r="G69" s="77">
        <f t="shared" si="4"/>
        <v>0</v>
      </c>
    </row>
    <row r="70" spans="2:7" ht="38" x14ac:dyDescent="0.35">
      <c r="B70" s="76" t="s">
        <v>98</v>
      </c>
      <c r="C70" s="55" t="s">
        <v>141</v>
      </c>
      <c r="D70" s="52" t="s">
        <v>3</v>
      </c>
      <c r="E70" s="54">
        <v>36.034999999999997</v>
      </c>
      <c r="F70" s="46"/>
      <c r="G70" s="77">
        <f t="shared" si="4"/>
        <v>0</v>
      </c>
    </row>
    <row r="71" spans="2:7" x14ac:dyDescent="0.35">
      <c r="B71" s="170" t="s">
        <v>117</v>
      </c>
      <c r="C71" s="171"/>
      <c r="D71" s="171"/>
      <c r="E71" s="172"/>
      <c r="F71" s="59"/>
      <c r="G71" s="79">
        <f>SUBTOTAL(9,G64:G70)</f>
        <v>0</v>
      </c>
    </row>
    <row r="72" spans="2:7" x14ac:dyDescent="0.35">
      <c r="B72" s="80" t="s">
        <v>33</v>
      </c>
      <c r="C72" s="60" t="s">
        <v>25</v>
      </c>
      <c r="D72" s="58"/>
      <c r="E72" s="56"/>
      <c r="F72" s="59"/>
      <c r="G72" s="81"/>
    </row>
    <row r="73" spans="2:7" ht="25" x14ac:dyDescent="0.35">
      <c r="B73" s="82" t="s">
        <v>52</v>
      </c>
      <c r="C73" s="62" t="s">
        <v>176</v>
      </c>
      <c r="D73" s="61" t="s">
        <v>14</v>
      </c>
      <c r="E73" s="63">
        <v>6.118750000000002E-2</v>
      </c>
      <c r="F73" s="46"/>
      <c r="G73" s="83">
        <f t="shared" ref="G73:G78" si="5">+F73*E73</f>
        <v>0</v>
      </c>
    </row>
    <row r="74" spans="2:7" ht="25" x14ac:dyDescent="0.35">
      <c r="B74" s="82" t="s">
        <v>53</v>
      </c>
      <c r="C74" s="62" t="s">
        <v>177</v>
      </c>
      <c r="D74" s="61" t="s">
        <v>14</v>
      </c>
      <c r="E74" s="63">
        <v>1.8749999999999999E-2</v>
      </c>
      <c r="F74" s="46"/>
      <c r="G74" s="83">
        <f t="shared" si="5"/>
        <v>0</v>
      </c>
    </row>
    <row r="75" spans="2:7" ht="25" x14ac:dyDescent="0.35">
      <c r="B75" s="82" t="s">
        <v>54</v>
      </c>
      <c r="C75" s="62" t="s">
        <v>26</v>
      </c>
      <c r="D75" s="61" t="s">
        <v>142</v>
      </c>
      <c r="E75" s="63">
        <v>19.11</v>
      </c>
      <c r="F75" s="46"/>
      <c r="G75" s="83">
        <f t="shared" si="5"/>
        <v>0</v>
      </c>
    </row>
    <row r="76" spans="2:7" ht="25" x14ac:dyDescent="0.35">
      <c r="B76" s="82" t="s">
        <v>55</v>
      </c>
      <c r="C76" s="62" t="s">
        <v>120</v>
      </c>
      <c r="D76" s="61" t="s">
        <v>4</v>
      </c>
      <c r="E76" s="63">
        <v>18.515000000000001</v>
      </c>
      <c r="F76" s="46"/>
      <c r="G76" s="83">
        <f t="shared" si="5"/>
        <v>0</v>
      </c>
    </row>
    <row r="77" spans="2:7" ht="25" x14ac:dyDescent="0.35">
      <c r="B77" s="82" t="s">
        <v>56</v>
      </c>
      <c r="C77" s="62" t="s">
        <v>121</v>
      </c>
      <c r="D77" s="61" t="s">
        <v>4</v>
      </c>
      <c r="E77" s="63">
        <v>4.8600000000000003</v>
      </c>
      <c r="F77" s="46"/>
      <c r="G77" s="83">
        <f t="shared" si="5"/>
        <v>0</v>
      </c>
    </row>
    <row r="78" spans="2:7" ht="25" x14ac:dyDescent="0.35">
      <c r="B78" s="82" t="s">
        <v>57</v>
      </c>
      <c r="C78" s="62" t="s">
        <v>34</v>
      </c>
      <c r="D78" s="61" t="s">
        <v>4</v>
      </c>
      <c r="E78" s="63">
        <v>3</v>
      </c>
      <c r="F78" s="46"/>
      <c r="G78" s="83">
        <f t="shared" si="5"/>
        <v>0</v>
      </c>
    </row>
    <row r="79" spans="2:7" x14ac:dyDescent="0.35">
      <c r="B79" s="78"/>
      <c r="C79" s="57" t="s">
        <v>122</v>
      </c>
      <c r="D79" s="58"/>
      <c r="E79" s="56"/>
      <c r="F79" s="59"/>
      <c r="G79" s="79">
        <f>SUBTOTAL(9,G73:G78)</f>
        <v>0</v>
      </c>
    </row>
    <row r="80" spans="2:7" x14ac:dyDescent="0.35">
      <c r="B80" s="80" t="s">
        <v>35</v>
      </c>
      <c r="C80" s="60" t="s">
        <v>27</v>
      </c>
      <c r="D80" s="58"/>
      <c r="E80" s="56"/>
      <c r="F80" s="59"/>
      <c r="G80" s="81"/>
    </row>
    <row r="81" spans="2:7" ht="25" x14ac:dyDescent="0.35">
      <c r="B81" s="84" t="s">
        <v>60</v>
      </c>
      <c r="C81" s="62" t="s">
        <v>36</v>
      </c>
      <c r="D81" s="64" t="s">
        <v>4</v>
      </c>
      <c r="E81" s="65">
        <v>9</v>
      </c>
      <c r="F81" s="46"/>
      <c r="G81" s="83">
        <f t="shared" ref="G81:G85" si="6">+F81*E81</f>
        <v>0</v>
      </c>
    </row>
    <row r="82" spans="2:7" ht="25" x14ac:dyDescent="0.35">
      <c r="B82" s="84" t="s">
        <v>61</v>
      </c>
      <c r="C82" s="62" t="s">
        <v>123</v>
      </c>
      <c r="D82" s="64" t="s">
        <v>5</v>
      </c>
      <c r="E82" s="65">
        <v>3</v>
      </c>
      <c r="F82" s="46"/>
      <c r="G82" s="83">
        <f t="shared" si="6"/>
        <v>0</v>
      </c>
    </row>
    <row r="83" spans="2:7" ht="37.5" x14ac:dyDescent="0.35">
      <c r="B83" s="84" t="s">
        <v>62</v>
      </c>
      <c r="C83" s="62" t="s">
        <v>28</v>
      </c>
      <c r="D83" s="64" t="s">
        <v>37</v>
      </c>
      <c r="E83" s="65">
        <v>1</v>
      </c>
      <c r="F83" s="46"/>
      <c r="G83" s="83">
        <f t="shared" si="6"/>
        <v>0</v>
      </c>
    </row>
    <row r="84" spans="2:7" ht="37.5" x14ac:dyDescent="0.35">
      <c r="B84" s="84" t="s">
        <v>83</v>
      </c>
      <c r="C84" s="62" t="s">
        <v>124</v>
      </c>
      <c r="D84" s="64" t="s">
        <v>125</v>
      </c>
      <c r="E84" s="65">
        <v>4</v>
      </c>
      <c r="F84" s="46"/>
      <c r="G84" s="83">
        <f t="shared" si="6"/>
        <v>0</v>
      </c>
    </row>
    <row r="85" spans="2:7" ht="87.5" x14ac:dyDescent="0.35">
      <c r="B85" s="84" t="s">
        <v>146</v>
      </c>
      <c r="C85" s="66" t="s">
        <v>126</v>
      </c>
      <c r="D85" s="64" t="s">
        <v>37</v>
      </c>
      <c r="E85" s="65">
        <v>1</v>
      </c>
      <c r="F85" s="46"/>
      <c r="G85" s="83">
        <f t="shared" si="6"/>
        <v>0</v>
      </c>
    </row>
    <row r="86" spans="2:7" x14ac:dyDescent="0.35">
      <c r="B86" s="78"/>
      <c r="C86" s="57" t="s">
        <v>127</v>
      </c>
      <c r="D86" s="58"/>
      <c r="E86" s="56"/>
      <c r="F86" s="59"/>
      <c r="G86" s="79">
        <f>SUBTOTAL(9,G81:G85)</f>
        <v>0</v>
      </c>
    </row>
    <row r="87" spans="2:7" x14ac:dyDescent="0.35">
      <c r="B87" s="80" t="s">
        <v>38</v>
      </c>
      <c r="C87" s="60" t="s">
        <v>128</v>
      </c>
      <c r="D87" s="58"/>
      <c r="E87" s="56"/>
      <c r="F87" s="59"/>
      <c r="G87" s="81"/>
    </row>
    <row r="88" spans="2:7" ht="37.5" x14ac:dyDescent="0.35">
      <c r="B88" s="82" t="s">
        <v>73</v>
      </c>
      <c r="C88" s="55" t="s">
        <v>178</v>
      </c>
      <c r="D88" s="52" t="s">
        <v>5</v>
      </c>
      <c r="E88" s="54">
        <v>2</v>
      </c>
      <c r="F88" s="46"/>
      <c r="G88" s="77">
        <f>+E88*F88</f>
        <v>0</v>
      </c>
    </row>
    <row r="89" spans="2:7" x14ac:dyDescent="0.35">
      <c r="B89" s="78"/>
      <c r="C89" s="57" t="s">
        <v>129</v>
      </c>
      <c r="D89" s="58"/>
      <c r="E89" s="56"/>
      <c r="F89" s="59"/>
      <c r="G89" s="79">
        <f>SUBTOTAL(9,G88)</f>
        <v>0</v>
      </c>
    </row>
    <row r="90" spans="2:7" x14ac:dyDescent="0.35">
      <c r="B90" s="80" t="s">
        <v>130</v>
      </c>
      <c r="C90" s="60" t="s">
        <v>8</v>
      </c>
      <c r="D90" s="58"/>
      <c r="E90" s="56"/>
      <c r="F90" s="59"/>
      <c r="G90" s="81"/>
    </row>
    <row r="91" spans="2:7" ht="37.5" x14ac:dyDescent="0.35">
      <c r="B91" s="82" t="s">
        <v>88</v>
      </c>
      <c r="C91" s="62" t="s">
        <v>131</v>
      </c>
      <c r="D91" s="64" t="s">
        <v>3</v>
      </c>
      <c r="E91" s="63">
        <v>43</v>
      </c>
      <c r="F91" s="46"/>
      <c r="G91" s="83">
        <f t="shared" ref="G91:G94" si="7">+F91*E91</f>
        <v>0</v>
      </c>
    </row>
    <row r="92" spans="2:7" ht="37.5" x14ac:dyDescent="0.35">
      <c r="B92" s="82" t="s">
        <v>89</v>
      </c>
      <c r="C92" s="62" t="s">
        <v>132</v>
      </c>
      <c r="D92" s="64" t="s">
        <v>3</v>
      </c>
      <c r="E92" s="63">
        <v>43</v>
      </c>
      <c r="F92" s="46"/>
      <c r="G92" s="83">
        <f t="shared" si="7"/>
        <v>0</v>
      </c>
    </row>
    <row r="93" spans="2:7" ht="25" x14ac:dyDescent="0.35">
      <c r="B93" s="82" t="s">
        <v>90</v>
      </c>
      <c r="C93" s="62" t="s">
        <v>29</v>
      </c>
      <c r="D93" s="64" t="s">
        <v>3</v>
      </c>
      <c r="E93" s="63">
        <v>4.6287500000000001</v>
      </c>
      <c r="F93" s="46"/>
      <c r="G93" s="83">
        <f t="shared" si="7"/>
        <v>0</v>
      </c>
    </row>
    <row r="94" spans="2:7" ht="25" x14ac:dyDescent="0.35">
      <c r="B94" s="82" t="s">
        <v>91</v>
      </c>
      <c r="C94" s="62" t="s">
        <v>133</v>
      </c>
      <c r="D94" s="61" t="s">
        <v>3</v>
      </c>
      <c r="E94" s="63">
        <v>7.3920000000000012</v>
      </c>
      <c r="F94" s="46"/>
      <c r="G94" s="83">
        <f t="shared" si="7"/>
        <v>0</v>
      </c>
    </row>
    <row r="95" spans="2:7" ht="25" x14ac:dyDescent="0.35">
      <c r="B95" s="82" t="s">
        <v>92</v>
      </c>
      <c r="C95" s="55" t="s">
        <v>134</v>
      </c>
      <c r="D95" s="52" t="s">
        <v>135</v>
      </c>
      <c r="E95" s="54">
        <v>1</v>
      </c>
      <c r="F95" s="46"/>
      <c r="G95" s="77">
        <f>+F95*E95</f>
        <v>0</v>
      </c>
    </row>
    <row r="96" spans="2:7" ht="15" thickBot="1" x14ac:dyDescent="0.4">
      <c r="B96" s="78"/>
      <c r="C96" s="57" t="s">
        <v>136</v>
      </c>
      <c r="D96" s="58"/>
      <c r="E96" s="56"/>
      <c r="F96" s="59"/>
      <c r="G96" s="79">
        <f>SUBTOTAL(9,G91:G95)</f>
        <v>0</v>
      </c>
    </row>
    <row r="97" spans="2:7" ht="15.5" x14ac:dyDescent="0.35">
      <c r="B97" s="163" t="s">
        <v>238</v>
      </c>
      <c r="C97" s="164"/>
      <c r="D97" s="164"/>
      <c r="E97" s="164"/>
      <c r="F97" s="164"/>
      <c r="G97" s="90">
        <f>SUM(G96,G89,G86,G79,G71,G62,G52)</f>
        <v>0</v>
      </c>
    </row>
    <row r="98" spans="2:7" ht="15" thickBot="1" x14ac:dyDescent="0.4">
      <c r="B98" s="165" t="s">
        <v>239</v>
      </c>
      <c r="C98" s="166"/>
      <c r="D98" s="166"/>
      <c r="E98" s="166"/>
      <c r="F98" s="166"/>
      <c r="G98" s="73">
        <f>2*G97</f>
        <v>0</v>
      </c>
    </row>
    <row r="99" spans="2:7" ht="60.5" customHeight="1" thickBot="1" x14ac:dyDescent="0.4">
      <c r="B99" s="145" t="s">
        <v>240</v>
      </c>
      <c r="C99" s="146"/>
      <c r="D99" s="146"/>
      <c r="E99" s="146"/>
      <c r="F99" s="146"/>
      <c r="G99" s="91">
        <f>G98+G46+G8</f>
        <v>0</v>
      </c>
    </row>
    <row r="100" spans="2:7" ht="16" thickBot="1" x14ac:dyDescent="0.4">
      <c r="B100" s="161"/>
      <c r="C100" s="162"/>
      <c r="D100" s="162"/>
      <c r="E100" s="162"/>
      <c r="F100" s="162"/>
      <c r="G100" s="94"/>
    </row>
    <row r="101" spans="2:7" x14ac:dyDescent="0.35">
      <c r="B101" s="67" t="s">
        <v>16</v>
      </c>
      <c r="C101" s="68"/>
      <c r="D101" s="69"/>
      <c r="E101" s="70"/>
      <c r="F101" s="71"/>
      <c r="G101" s="72" t="s">
        <v>21</v>
      </c>
    </row>
    <row r="102" spans="2:7" x14ac:dyDescent="0.35">
      <c r="B102" s="71"/>
      <c r="C102" s="68"/>
      <c r="D102" s="69"/>
      <c r="E102" s="70"/>
      <c r="F102" s="71"/>
      <c r="G102" s="69"/>
    </row>
  </sheetData>
  <mergeCells count="27">
    <mergeCell ref="B8:F8"/>
    <mergeCell ref="B1:G1"/>
    <mergeCell ref="B2:G2"/>
    <mergeCell ref="B3:G3"/>
    <mergeCell ref="B4:G4"/>
    <mergeCell ref="C6:G6"/>
    <mergeCell ref="B44:F44"/>
    <mergeCell ref="B9:G9"/>
    <mergeCell ref="B10:G10"/>
    <mergeCell ref="C11:G11"/>
    <mergeCell ref="B16:F16"/>
    <mergeCell ref="C17:G17"/>
    <mergeCell ref="B22:F22"/>
    <mergeCell ref="C23:G23"/>
    <mergeCell ref="B29:F29"/>
    <mergeCell ref="C30:G30"/>
    <mergeCell ref="B37:F37"/>
    <mergeCell ref="C38:G38"/>
    <mergeCell ref="B98:F98"/>
    <mergeCell ref="B99:F99"/>
    <mergeCell ref="B100:F100"/>
    <mergeCell ref="B45:F45"/>
    <mergeCell ref="B46:F46"/>
    <mergeCell ref="B47:G47"/>
    <mergeCell ref="B48:G48"/>
    <mergeCell ref="B71:E71"/>
    <mergeCell ref="B97:F97"/>
  </mergeCells>
  <conditionalFormatting sqref="F7">
    <cfRule type="containsBlanks" dxfId="25" priority="8">
      <formula>LEN(TRIM(F7))=0</formula>
    </cfRule>
  </conditionalFormatting>
  <conditionalFormatting sqref="F12:F15">
    <cfRule type="containsBlanks" dxfId="24" priority="9">
      <formula>LEN(TRIM(F12))=0</formula>
    </cfRule>
  </conditionalFormatting>
  <conditionalFormatting sqref="F18:F21">
    <cfRule type="containsBlanks" dxfId="23" priority="10">
      <formula>LEN(TRIM(F18))=0</formula>
    </cfRule>
  </conditionalFormatting>
  <conditionalFormatting sqref="F24:F28">
    <cfRule type="containsBlanks" dxfId="22" priority="11">
      <formula>LEN(TRIM(F24))=0</formula>
    </cfRule>
  </conditionalFormatting>
  <conditionalFormatting sqref="F31:F36">
    <cfRule type="containsBlanks" dxfId="21" priority="12">
      <formula>LEN(TRIM(F31))=0</formula>
    </cfRule>
  </conditionalFormatting>
  <conditionalFormatting sqref="F39:F43">
    <cfRule type="containsBlanks" dxfId="20" priority="13">
      <formula>LEN(TRIM(F39))=0</formula>
    </cfRule>
  </conditionalFormatting>
  <conditionalFormatting sqref="F50:F51">
    <cfRule type="containsBlanks" dxfId="19" priority="7">
      <formula>LEN(TRIM(F50))=0</formula>
    </cfRule>
  </conditionalFormatting>
  <conditionalFormatting sqref="F54:F61">
    <cfRule type="containsBlanks" dxfId="18" priority="6">
      <formula>LEN(TRIM(F54))=0</formula>
    </cfRule>
  </conditionalFormatting>
  <conditionalFormatting sqref="F64:F70">
    <cfRule type="containsBlanks" dxfId="17" priority="5">
      <formula>LEN(TRIM(F64))=0</formula>
    </cfRule>
  </conditionalFormatting>
  <conditionalFormatting sqref="F73:F78">
    <cfRule type="containsBlanks" dxfId="16" priority="4">
      <formula>LEN(TRIM(F73))=0</formula>
    </cfRule>
  </conditionalFormatting>
  <conditionalFormatting sqref="F81:F85">
    <cfRule type="containsBlanks" dxfId="15" priority="3">
      <formula>LEN(TRIM(F81))=0</formula>
    </cfRule>
  </conditionalFormatting>
  <conditionalFormatting sqref="F88">
    <cfRule type="containsBlanks" dxfId="14" priority="2">
      <formula>LEN(TRIM(F88))=0</formula>
    </cfRule>
  </conditionalFormatting>
  <conditionalFormatting sqref="F91:F95">
    <cfRule type="containsBlanks" dxfId="13"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DC80-28B9-43AC-8271-CF78D2C9EA03}">
  <sheetPr>
    <tabColor rgb="FF00B050"/>
    <pageSetUpPr fitToPage="1"/>
  </sheetPr>
  <dimension ref="B1:HZ102"/>
  <sheetViews>
    <sheetView showGridLines="0" tabSelected="1" zoomScale="90" zoomScaleNormal="90" zoomScaleSheetLayoutView="110" workbookViewId="0">
      <selection activeCell="K4" sqref="K4"/>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224</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242</v>
      </c>
      <c r="C9" s="146"/>
      <c r="D9" s="146"/>
      <c r="E9" s="146"/>
      <c r="F9" s="146"/>
      <c r="G9" s="147"/>
    </row>
    <row r="10" spans="2:234" ht="26.15" customHeight="1" x14ac:dyDescent="0.35">
      <c r="B10" s="148" t="s">
        <v>243</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7" s="40" customFormat="1" ht="47.25" customHeight="1" x14ac:dyDescent="0.35">
      <c r="B33" s="44" t="s">
        <v>54</v>
      </c>
      <c r="C33" s="26" t="s">
        <v>64</v>
      </c>
      <c r="D33" s="25" t="s">
        <v>63</v>
      </c>
      <c r="E33" s="30">
        <v>3</v>
      </c>
      <c r="F33" s="46"/>
      <c r="G33" s="45">
        <f>+E33*F33</f>
        <v>0</v>
      </c>
    </row>
    <row r="34" spans="2:7" s="40" customFormat="1" ht="43.5" customHeight="1" x14ac:dyDescent="0.35">
      <c r="B34" s="85" t="s">
        <v>55</v>
      </c>
      <c r="C34" s="86" t="s">
        <v>150</v>
      </c>
      <c r="D34" s="87" t="s">
        <v>63</v>
      </c>
      <c r="E34" s="88">
        <v>63</v>
      </c>
      <c r="F34" s="46"/>
      <c r="G34" s="45">
        <f t="shared" ref="G34:G36" si="2">+E34*F34</f>
        <v>0</v>
      </c>
    </row>
    <row r="35" spans="2:7" s="40" customFormat="1" ht="42" customHeight="1" x14ac:dyDescent="0.35">
      <c r="B35" s="85" t="s">
        <v>56</v>
      </c>
      <c r="C35" s="86" t="s">
        <v>148</v>
      </c>
      <c r="D35" s="87" t="s">
        <v>63</v>
      </c>
      <c r="E35" s="88">
        <v>3</v>
      </c>
      <c r="F35" s="46"/>
      <c r="G35" s="45">
        <f t="shared" si="2"/>
        <v>0</v>
      </c>
    </row>
    <row r="36" spans="2:7" s="40" customFormat="1" ht="45" customHeight="1" x14ac:dyDescent="0.35">
      <c r="B36" s="85" t="s">
        <v>57</v>
      </c>
      <c r="C36" s="86" t="s">
        <v>149</v>
      </c>
      <c r="D36" s="87" t="s">
        <v>63</v>
      </c>
      <c r="E36" s="88">
        <v>3</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18</v>
      </c>
      <c r="F39" s="46"/>
      <c r="G39" s="45">
        <f>+F39*E39</f>
        <v>0</v>
      </c>
    </row>
    <row r="40" spans="2:7" s="40" customFormat="1" ht="34.5" customHeight="1" x14ac:dyDescent="0.35">
      <c r="B40" s="20" t="s">
        <v>61</v>
      </c>
      <c r="C40" s="26" t="s">
        <v>10</v>
      </c>
      <c r="D40" s="31" t="s">
        <v>3</v>
      </c>
      <c r="E40" s="35">
        <v>38.016000000000005</v>
      </c>
      <c r="F40" s="46"/>
      <c r="G40" s="45">
        <f>+F40*E40</f>
        <v>0</v>
      </c>
    </row>
    <row r="41" spans="2:7" s="40" customFormat="1" ht="34.5" customHeight="1" x14ac:dyDescent="0.35">
      <c r="B41" s="19" t="s">
        <v>62</v>
      </c>
      <c r="C41" s="26" t="s">
        <v>67</v>
      </c>
      <c r="D41" s="31" t="s">
        <v>3</v>
      </c>
      <c r="E41" s="26">
        <v>13.068000000000001</v>
      </c>
      <c r="F41" s="46"/>
      <c r="G41" s="45">
        <f>+F41*E41</f>
        <v>0</v>
      </c>
    </row>
    <row r="42" spans="2:7" s="40" customFormat="1" ht="41.25" customHeight="1" x14ac:dyDescent="0.35">
      <c r="B42" s="20" t="s">
        <v>83</v>
      </c>
      <c r="C42" s="26" t="s">
        <v>68</v>
      </c>
      <c r="D42" s="31" t="s">
        <v>3</v>
      </c>
      <c r="E42" s="35">
        <v>19.5</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32.25" customHeight="1" thickBot="1" x14ac:dyDescent="0.4">
      <c r="B45" s="156" t="s">
        <v>243</v>
      </c>
      <c r="C45" s="157"/>
      <c r="D45" s="157"/>
      <c r="E45" s="157"/>
      <c r="F45" s="157"/>
      <c r="G45" s="90">
        <f>SUM(G44,G37,G29,G22,G16)</f>
        <v>0</v>
      </c>
    </row>
    <row r="46" spans="2:7" ht="39.75" customHeight="1" thickBot="1" x14ac:dyDescent="0.4">
      <c r="B46" s="145" t="s">
        <v>244</v>
      </c>
      <c r="C46" s="146"/>
      <c r="D46" s="146"/>
      <c r="E46" s="146"/>
      <c r="F46" s="146"/>
      <c r="G46" s="91">
        <f>G45*2</f>
        <v>0</v>
      </c>
    </row>
    <row r="47" spans="2:7" ht="12.75" customHeight="1" thickBot="1" x14ac:dyDescent="0.4">
      <c r="B47" s="158"/>
      <c r="C47" s="159"/>
      <c r="D47" s="159"/>
      <c r="E47" s="159"/>
      <c r="F47" s="159"/>
      <c r="G47" s="160"/>
    </row>
    <row r="48" spans="2:7" ht="42" customHeight="1" x14ac:dyDescent="0.35">
      <c r="B48" s="167" t="s">
        <v>245</v>
      </c>
      <c r="C48" s="168"/>
      <c r="D48" s="168"/>
      <c r="E48" s="168"/>
      <c r="F48" s="168"/>
      <c r="G48" s="169"/>
    </row>
    <row r="49" spans="2:7" x14ac:dyDescent="0.35">
      <c r="B49" s="74" t="s">
        <v>30</v>
      </c>
      <c r="C49" s="48" t="s">
        <v>22</v>
      </c>
      <c r="D49" s="49"/>
      <c r="E49" s="50"/>
      <c r="F49" s="51"/>
      <c r="G49" s="75"/>
    </row>
    <row r="50" spans="2:7" x14ac:dyDescent="0.35">
      <c r="B50" s="76" t="s">
        <v>39</v>
      </c>
      <c r="C50" s="55" t="s">
        <v>137</v>
      </c>
      <c r="D50" s="52" t="s">
        <v>138</v>
      </c>
      <c r="E50" s="54">
        <v>32</v>
      </c>
      <c r="F50" s="46"/>
      <c r="G50" s="77">
        <f>+E50*F50</f>
        <v>0</v>
      </c>
    </row>
    <row r="51" spans="2:7" ht="62.5" x14ac:dyDescent="0.35">
      <c r="B51" s="76" t="s">
        <v>40</v>
      </c>
      <c r="C51" s="53" t="s">
        <v>102</v>
      </c>
      <c r="D51" s="52" t="s">
        <v>138</v>
      </c>
      <c r="E51" s="54">
        <v>3</v>
      </c>
      <c r="F51" s="46"/>
      <c r="G51" s="77">
        <f>+E51*F51</f>
        <v>0</v>
      </c>
    </row>
    <row r="52" spans="2:7" x14ac:dyDescent="0.35">
      <c r="B52" s="78"/>
      <c r="C52" s="57" t="s">
        <v>103</v>
      </c>
      <c r="D52" s="58"/>
      <c r="E52" s="56"/>
      <c r="F52" s="59"/>
      <c r="G52" s="79">
        <f>SUBTOTAL(9,G50:G51)</f>
        <v>0</v>
      </c>
    </row>
    <row r="53" spans="2:7" x14ac:dyDescent="0.35">
      <c r="B53" s="80" t="s">
        <v>31</v>
      </c>
      <c r="C53" s="60" t="s">
        <v>23</v>
      </c>
      <c r="D53" s="58"/>
      <c r="E53" s="56"/>
      <c r="F53" s="59"/>
      <c r="G53" s="81"/>
    </row>
    <row r="54" spans="2:7" ht="25" x14ac:dyDescent="0.35">
      <c r="B54" s="82" t="s">
        <v>42</v>
      </c>
      <c r="C54" s="62" t="s">
        <v>104</v>
      </c>
      <c r="D54" s="61" t="s">
        <v>139</v>
      </c>
      <c r="E54" s="63">
        <v>0.49</v>
      </c>
      <c r="F54" s="46"/>
      <c r="G54" s="83">
        <f>+E54*F54</f>
        <v>0</v>
      </c>
    </row>
    <row r="55" spans="2:7" ht="25" x14ac:dyDescent="0.35">
      <c r="B55" s="82" t="s">
        <v>43</v>
      </c>
      <c r="C55" s="62" t="s">
        <v>105</v>
      </c>
      <c r="D55" s="61" t="s">
        <v>139</v>
      </c>
      <c r="E55" s="63">
        <v>1.62</v>
      </c>
      <c r="F55" s="46"/>
      <c r="G55" s="83">
        <f>+E55*F55</f>
        <v>0</v>
      </c>
    </row>
    <row r="56" spans="2:7" ht="25" x14ac:dyDescent="0.35">
      <c r="B56" s="82" t="s">
        <v>47</v>
      </c>
      <c r="C56" s="62" t="s">
        <v>106</v>
      </c>
      <c r="D56" s="61" t="s">
        <v>139</v>
      </c>
      <c r="E56" s="63">
        <v>0.41600000000000009</v>
      </c>
      <c r="F56" s="46"/>
      <c r="G56" s="83">
        <f t="shared" ref="G56:G61" si="3">+E56*F56</f>
        <v>0</v>
      </c>
    </row>
    <row r="57" spans="2:7" ht="25" x14ac:dyDescent="0.35">
      <c r="B57" s="82" t="s">
        <v>81</v>
      </c>
      <c r="C57" s="62" t="s">
        <v>175</v>
      </c>
      <c r="D57" s="61" t="s">
        <v>139</v>
      </c>
      <c r="E57" s="63">
        <v>0.9343999999999999</v>
      </c>
      <c r="F57" s="46"/>
      <c r="G57" s="83">
        <f t="shared" si="3"/>
        <v>0</v>
      </c>
    </row>
    <row r="58" spans="2:7" x14ac:dyDescent="0.35">
      <c r="B58" s="82" t="s">
        <v>85</v>
      </c>
      <c r="C58" s="62" t="s">
        <v>107</v>
      </c>
      <c r="D58" s="61" t="s">
        <v>139</v>
      </c>
      <c r="E58" s="63">
        <v>10.11</v>
      </c>
      <c r="F58" s="46"/>
      <c r="G58" s="83">
        <f t="shared" si="3"/>
        <v>0</v>
      </c>
    </row>
    <row r="59" spans="2:7" ht="37.5" x14ac:dyDescent="0.35">
      <c r="B59" s="82" t="s">
        <v>86</v>
      </c>
      <c r="C59" s="62" t="s">
        <v>108</v>
      </c>
      <c r="D59" s="61" t="s">
        <v>139</v>
      </c>
      <c r="E59" s="63">
        <v>1.18</v>
      </c>
      <c r="F59" s="46"/>
      <c r="G59" s="83">
        <f t="shared" si="3"/>
        <v>0</v>
      </c>
    </row>
    <row r="60" spans="2:7" ht="25" x14ac:dyDescent="0.35">
      <c r="B60" s="82" t="s">
        <v>144</v>
      </c>
      <c r="C60" s="62" t="s">
        <v>109</v>
      </c>
      <c r="D60" s="61" t="s">
        <v>139</v>
      </c>
      <c r="E60" s="63">
        <v>1.1998799999999998</v>
      </c>
      <c r="F60" s="46"/>
      <c r="G60" s="83">
        <f t="shared" si="3"/>
        <v>0</v>
      </c>
    </row>
    <row r="61" spans="2:7" x14ac:dyDescent="0.35">
      <c r="B61" s="82" t="s">
        <v>145</v>
      </c>
      <c r="C61" s="62" t="s">
        <v>110</v>
      </c>
      <c r="D61" s="61" t="s">
        <v>3</v>
      </c>
      <c r="E61" s="63">
        <v>57</v>
      </c>
      <c r="F61" s="46"/>
      <c r="G61" s="83">
        <f t="shared" si="3"/>
        <v>0</v>
      </c>
    </row>
    <row r="62" spans="2:7" x14ac:dyDescent="0.35">
      <c r="B62" s="78"/>
      <c r="C62" s="57" t="s">
        <v>111</v>
      </c>
      <c r="D62" s="58"/>
      <c r="E62" s="56"/>
      <c r="F62" s="59"/>
      <c r="G62" s="79">
        <f>SUBTOTAL(9,G54:G61)</f>
        <v>0</v>
      </c>
    </row>
    <row r="63" spans="2:7" x14ac:dyDescent="0.35">
      <c r="B63" s="80" t="s">
        <v>32</v>
      </c>
      <c r="C63" s="60" t="s">
        <v>24</v>
      </c>
      <c r="D63" s="58"/>
      <c r="E63" s="56"/>
      <c r="F63" s="59"/>
      <c r="G63" s="81"/>
    </row>
    <row r="64" spans="2:7" ht="25" x14ac:dyDescent="0.35">
      <c r="B64" s="76" t="s">
        <v>44</v>
      </c>
      <c r="C64" s="55" t="s">
        <v>112</v>
      </c>
      <c r="D64" s="52" t="s">
        <v>138</v>
      </c>
      <c r="E64" s="54">
        <v>0.32879999999999998</v>
      </c>
      <c r="F64" s="46"/>
      <c r="G64" s="77">
        <f t="shared" ref="G64:G70" si="4">+E64*F64</f>
        <v>0</v>
      </c>
    </row>
    <row r="65" spans="2:7" ht="25" x14ac:dyDescent="0.35">
      <c r="B65" s="76" t="s">
        <v>45</v>
      </c>
      <c r="C65" s="55" t="s">
        <v>113</v>
      </c>
      <c r="D65" s="52" t="s">
        <v>138</v>
      </c>
      <c r="E65" s="54">
        <v>8.15</v>
      </c>
      <c r="F65" s="46"/>
      <c r="G65" s="77">
        <f t="shared" si="4"/>
        <v>0</v>
      </c>
    </row>
    <row r="66" spans="2:7" ht="25" x14ac:dyDescent="0.35">
      <c r="B66" s="76" t="s">
        <v>49</v>
      </c>
      <c r="C66" s="55" t="s">
        <v>114</v>
      </c>
      <c r="D66" s="52" t="s">
        <v>138</v>
      </c>
      <c r="E66" s="54">
        <v>0.56000000000000005</v>
      </c>
      <c r="F66" s="46"/>
      <c r="G66" s="77">
        <f t="shared" si="4"/>
        <v>0</v>
      </c>
    </row>
    <row r="67" spans="2:7" ht="25" x14ac:dyDescent="0.35">
      <c r="B67" s="76" t="s">
        <v>51</v>
      </c>
      <c r="C67" s="55" t="s">
        <v>115</v>
      </c>
      <c r="D67" s="52" t="s">
        <v>138</v>
      </c>
      <c r="E67" s="54">
        <v>0.44479999999999997</v>
      </c>
      <c r="F67" s="46"/>
      <c r="G67" s="77">
        <f t="shared" si="4"/>
        <v>0</v>
      </c>
    </row>
    <row r="68" spans="2:7" ht="25" x14ac:dyDescent="0.35">
      <c r="B68" s="76" t="s">
        <v>82</v>
      </c>
      <c r="C68" s="55" t="s">
        <v>116</v>
      </c>
      <c r="D68" s="52" t="s">
        <v>138</v>
      </c>
      <c r="E68" s="54">
        <v>0.44880000000000003</v>
      </c>
      <c r="F68" s="46"/>
      <c r="G68" s="77">
        <f t="shared" si="4"/>
        <v>0</v>
      </c>
    </row>
    <row r="69" spans="2:7" ht="38" x14ac:dyDescent="0.35">
      <c r="B69" s="76" t="s">
        <v>97</v>
      </c>
      <c r="C69" s="55" t="s">
        <v>140</v>
      </c>
      <c r="D69" s="52" t="s">
        <v>3</v>
      </c>
      <c r="E69" s="54">
        <v>35.299999999999997</v>
      </c>
      <c r="F69" s="46"/>
      <c r="G69" s="77">
        <f t="shared" si="4"/>
        <v>0</v>
      </c>
    </row>
    <row r="70" spans="2:7" ht="38" x14ac:dyDescent="0.35">
      <c r="B70" s="76" t="s">
        <v>98</v>
      </c>
      <c r="C70" s="55" t="s">
        <v>141</v>
      </c>
      <c r="D70" s="52" t="s">
        <v>3</v>
      </c>
      <c r="E70" s="54">
        <v>36.034999999999997</v>
      </c>
      <c r="F70" s="46"/>
      <c r="G70" s="77">
        <f t="shared" si="4"/>
        <v>0</v>
      </c>
    </row>
    <row r="71" spans="2:7" x14ac:dyDescent="0.35">
      <c r="B71" s="170" t="s">
        <v>117</v>
      </c>
      <c r="C71" s="171"/>
      <c r="D71" s="171"/>
      <c r="E71" s="172"/>
      <c r="F71" s="59"/>
      <c r="G71" s="79">
        <f>SUBTOTAL(9,G64:G70)</f>
        <v>0</v>
      </c>
    </row>
    <row r="72" spans="2:7" x14ac:dyDescent="0.35">
      <c r="B72" s="80" t="s">
        <v>33</v>
      </c>
      <c r="C72" s="60" t="s">
        <v>25</v>
      </c>
      <c r="D72" s="58"/>
      <c r="E72" s="56"/>
      <c r="F72" s="59"/>
      <c r="G72" s="81"/>
    </row>
    <row r="73" spans="2:7" ht="25" x14ac:dyDescent="0.35">
      <c r="B73" s="82" t="s">
        <v>52</v>
      </c>
      <c r="C73" s="62" t="s">
        <v>176</v>
      </c>
      <c r="D73" s="61" t="s">
        <v>14</v>
      </c>
      <c r="E73" s="63">
        <v>6.118750000000002E-2</v>
      </c>
      <c r="F73" s="46"/>
      <c r="G73" s="83">
        <f t="shared" ref="G73:G78" si="5">+F73*E73</f>
        <v>0</v>
      </c>
    </row>
    <row r="74" spans="2:7" ht="25" x14ac:dyDescent="0.35">
      <c r="B74" s="82" t="s">
        <v>53</v>
      </c>
      <c r="C74" s="62" t="s">
        <v>177</v>
      </c>
      <c r="D74" s="61" t="s">
        <v>14</v>
      </c>
      <c r="E74" s="63">
        <v>1.8749999999999999E-2</v>
      </c>
      <c r="F74" s="46"/>
      <c r="G74" s="83">
        <f t="shared" si="5"/>
        <v>0</v>
      </c>
    </row>
    <row r="75" spans="2:7" ht="25" x14ac:dyDescent="0.35">
      <c r="B75" s="82" t="s">
        <v>54</v>
      </c>
      <c r="C75" s="62" t="s">
        <v>26</v>
      </c>
      <c r="D75" s="61" t="s">
        <v>142</v>
      </c>
      <c r="E75" s="63">
        <v>19.11</v>
      </c>
      <c r="F75" s="46"/>
      <c r="G75" s="83">
        <f t="shared" si="5"/>
        <v>0</v>
      </c>
    </row>
    <row r="76" spans="2:7" ht="25" x14ac:dyDescent="0.35">
      <c r="B76" s="82" t="s">
        <v>55</v>
      </c>
      <c r="C76" s="62" t="s">
        <v>120</v>
      </c>
      <c r="D76" s="61" t="s">
        <v>4</v>
      </c>
      <c r="E76" s="63">
        <v>18.515000000000001</v>
      </c>
      <c r="F76" s="46"/>
      <c r="G76" s="83">
        <f t="shared" si="5"/>
        <v>0</v>
      </c>
    </row>
    <row r="77" spans="2:7" ht="25" x14ac:dyDescent="0.35">
      <c r="B77" s="82" t="s">
        <v>56</v>
      </c>
      <c r="C77" s="62" t="s">
        <v>121</v>
      </c>
      <c r="D77" s="61" t="s">
        <v>4</v>
      </c>
      <c r="E77" s="63">
        <v>4.8600000000000003</v>
      </c>
      <c r="F77" s="46"/>
      <c r="G77" s="83">
        <f t="shared" si="5"/>
        <v>0</v>
      </c>
    </row>
    <row r="78" spans="2:7" ht="25" x14ac:dyDescent="0.35">
      <c r="B78" s="82" t="s">
        <v>57</v>
      </c>
      <c r="C78" s="62" t="s">
        <v>34</v>
      </c>
      <c r="D78" s="61" t="s">
        <v>4</v>
      </c>
      <c r="E78" s="63">
        <v>3</v>
      </c>
      <c r="F78" s="46"/>
      <c r="G78" s="83">
        <f t="shared" si="5"/>
        <v>0</v>
      </c>
    </row>
    <row r="79" spans="2:7" x14ac:dyDescent="0.35">
      <c r="B79" s="78"/>
      <c r="C79" s="57" t="s">
        <v>122</v>
      </c>
      <c r="D79" s="58"/>
      <c r="E79" s="56"/>
      <c r="F79" s="59"/>
      <c r="G79" s="79">
        <f>SUBTOTAL(9,G73:G78)</f>
        <v>0</v>
      </c>
    </row>
    <row r="80" spans="2:7" x14ac:dyDescent="0.35">
      <c r="B80" s="80" t="s">
        <v>35</v>
      </c>
      <c r="C80" s="60" t="s">
        <v>27</v>
      </c>
      <c r="D80" s="58"/>
      <c r="E80" s="56"/>
      <c r="F80" s="59"/>
      <c r="G80" s="81"/>
    </row>
    <row r="81" spans="2:7" ht="25" x14ac:dyDescent="0.35">
      <c r="B81" s="84" t="s">
        <v>60</v>
      </c>
      <c r="C81" s="62" t="s">
        <v>36</v>
      </c>
      <c r="D81" s="64" t="s">
        <v>4</v>
      </c>
      <c r="E81" s="65">
        <v>9</v>
      </c>
      <c r="F81" s="46"/>
      <c r="G81" s="83">
        <f t="shared" ref="G81:G85" si="6">+F81*E81</f>
        <v>0</v>
      </c>
    </row>
    <row r="82" spans="2:7" ht="25" x14ac:dyDescent="0.35">
      <c r="B82" s="84" t="s">
        <v>61</v>
      </c>
      <c r="C82" s="62" t="s">
        <v>123</v>
      </c>
      <c r="D82" s="64" t="s">
        <v>5</v>
      </c>
      <c r="E82" s="65">
        <v>3</v>
      </c>
      <c r="F82" s="46"/>
      <c r="G82" s="83">
        <f t="shared" si="6"/>
        <v>0</v>
      </c>
    </row>
    <row r="83" spans="2:7" ht="37.5" x14ac:dyDescent="0.35">
      <c r="B83" s="84" t="s">
        <v>62</v>
      </c>
      <c r="C83" s="62" t="s">
        <v>28</v>
      </c>
      <c r="D83" s="64" t="s">
        <v>37</v>
      </c>
      <c r="E83" s="65">
        <v>1</v>
      </c>
      <c r="F83" s="46"/>
      <c r="G83" s="83">
        <f t="shared" si="6"/>
        <v>0</v>
      </c>
    </row>
    <row r="84" spans="2:7" ht="37.5" x14ac:dyDescent="0.35">
      <c r="B84" s="84" t="s">
        <v>83</v>
      </c>
      <c r="C84" s="62" t="s">
        <v>124</v>
      </c>
      <c r="D84" s="64" t="s">
        <v>125</v>
      </c>
      <c r="E84" s="65">
        <v>4</v>
      </c>
      <c r="F84" s="46"/>
      <c r="G84" s="83">
        <f t="shared" si="6"/>
        <v>0</v>
      </c>
    </row>
    <row r="85" spans="2:7" ht="87.5" x14ac:dyDescent="0.35">
      <c r="B85" s="84" t="s">
        <v>146</v>
      </c>
      <c r="C85" s="66" t="s">
        <v>126</v>
      </c>
      <c r="D85" s="64" t="s">
        <v>37</v>
      </c>
      <c r="E85" s="65">
        <v>1</v>
      </c>
      <c r="F85" s="46"/>
      <c r="G85" s="83">
        <f t="shared" si="6"/>
        <v>0</v>
      </c>
    </row>
    <row r="86" spans="2:7" x14ac:dyDescent="0.35">
      <c r="B86" s="78"/>
      <c r="C86" s="57" t="s">
        <v>127</v>
      </c>
      <c r="D86" s="58"/>
      <c r="E86" s="56"/>
      <c r="F86" s="59"/>
      <c r="G86" s="79">
        <f>SUBTOTAL(9,G81:G85)</f>
        <v>0</v>
      </c>
    </row>
    <row r="87" spans="2:7" x14ac:dyDescent="0.35">
      <c r="B87" s="80" t="s">
        <v>38</v>
      </c>
      <c r="C87" s="60" t="s">
        <v>128</v>
      </c>
      <c r="D87" s="58"/>
      <c r="E87" s="56"/>
      <c r="F87" s="59"/>
      <c r="G87" s="81"/>
    </row>
    <row r="88" spans="2:7" ht="37.5" x14ac:dyDescent="0.35">
      <c r="B88" s="82" t="s">
        <v>73</v>
      </c>
      <c r="C88" s="55" t="s">
        <v>178</v>
      </c>
      <c r="D88" s="52" t="s">
        <v>5</v>
      </c>
      <c r="E88" s="54">
        <v>2</v>
      </c>
      <c r="F88" s="46"/>
      <c r="G88" s="77">
        <f>+E88*F88</f>
        <v>0</v>
      </c>
    </row>
    <row r="89" spans="2:7" x14ac:dyDescent="0.35">
      <c r="B89" s="78"/>
      <c r="C89" s="57" t="s">
        <v>129</v>
      </c>
      <c r="D89" s="58"/>
      <c r="E89" s="56"/>
      <c r="F89" s="59"/>
      <c r="G89" s="79">
        <f>SUBTOTAL(9,G88)</f>
        <v>0</v>
      </c>
    </row>
    <row r="90" spans="2:7" x14ac:dyDescent="0.35">
      <c r="B90" s="80" t="s">
        <v>130</v>
      </c>
      <c r="C90" s="60" t="s">
        <v>8</v>
      </c>
      <c r="D90" s="58"/>
      <c r="E90" s="56"/>
      <c r="F90" s="59"/>
      <c r="G90" s="81"/>
    </row>
    <row r="91" spans="2:7" ht="37.5" x14ac:dyDescent="0.35">
      <c r="B91" s="82" t="s">
        <v>88</v>
      </c>
      <c r="C91" s="62" t="s">
        <v>131</v>
      </c>
      <c r="D91" s="64" t="s">
        <v>3</v>
      </c>
      <c r="E91" s="63">
        <v>43</v>
      </c>
      <c r="F91" s="46"/>
      <c r="G91" s="83">
        <f t="shared" ref="G91:G94" si="7">+F91*E91</f>
        <v>0</v>
      </c>
    </row>
    <row r="92" spans="2:7" ht="37.5" x14ac:dyDescent="0.35">
      <c r="B92" s="82" t="s">
        <v>89</v>
      </c>
      <c r="C92" s="62" t="s">
        <v>132</v>
      </c>
      <c r="D92" s="64" t="s">
        <v>3</v>
      </c>
      <c r="E92" s="63">
        <v>43</v>
      </c>
      <c r="F92" s="46"/>
      <c r="G92" s="83">
        <f t="shared" si="7"/>
        <v>0</v>
      </c>
    </row>
    <row r="93" spans="2:7" ht="25" x14ac:dyDescent="0.35">
      <c r="B93" s="82" t="s">
        <v>90</v>
      </c>
      <c r="C93" s="62" t="s">
        <v>29</v>
      </c>
      <c r="D93" s="64" t="s">
        <v>3</v>
      </c>
      <c r="E93" s="63">
        <v>4.6287500000000001</v>
      </c>
      <c r="F93" s="46"/>
      <c r="G93" s="83">
        <f t="shared" si="7"/>
        <v>0</v>
      </c>
    </row>
    <row r="94" spans="2:7" ht="25" x14ac:dyDescent="0.35">
      <c r="B94" s="82" t="s">
        <v>91</v>
      </c>
      <c r="C94" s="62" t="s">
        <v>133</v>
      </c>
      <c r="D94" s="61" t="s">
        <v>3</v>
      </c>
      <c r="E94" s="63">
        <v>7.3920000000000012</v>
      </c>
      <c r="F94" s="46"/>
      <c r="G94" s="83">
        <f t="shared" si="7"/>
        <v>0</v>
      </c>
    </row>
    <row r="95" spans="2:7" ht="25" x14ac:dyDescent="0.35">
      <c r="B95" s="82" t="s">
        <v>92</v>
      </c>
      <c r="C95" s="55" t="s">
        <v>134</v>
      </c>
      <c r="D95" s="52" t="s">
        <v>135</v>
      </c>
      <c r="E95" s="54">
        <v>1</v>
      </c>
      <c r="F95" s="46"/>
      <c r="G95" s="77">
        <f>+F95*E95</f>
        <v>0</v>
      </c>
    </row>
    <row r="96" spans="2:7" ht="15" thickBot="1" x14ac:dyDescent="0.4">
      <c r="B96" s="78"/>
      <c r="C96" s="57" t="s">
        <v>136</v>
      </c>
      <c r="D96" s="58"/>
      <c r="E96" s="56"/>
      <c r="F96" s="59"/>
      <c r="G96" s="79">
        <f>SUBTOTAL(9,G91:G95)</f>
        <v>0</v>
      </c>
    </row>
    <row r="97" spans="2:7" ht="15.5" x14ac:dyDescent="0.35">
      <c r="B97" s="163" t="s">
        <v>246</v>
      </c>
      <c r="C97" s="164"/>
      <c r="D97" s="164"/>
      <c r="E97" s="164"/>
      <c r="F97" s="164"/>
      <c r="G97" s="90">
        <f>SUM(G96,G89,G86,G79,G71,G62,G52)</f>
        <v>0</v>
      </c>
    </row>
    <row r="98" spans="2:7" ht="15" thickBot="1" x14ac:dyDescent="0.4">
      <c r="B98" s="165" t="s">
        <v>247</v>
      </c>
      <c r="C98" s="166"/>
      <c r="D98" s="166"/>
      <c r="E98" s="166"/>
      <c r="F98" s="166"/>
      <c r="G98" s="73">
        <f>2*G97</f>
        <v>0</v>
      </c>
    </row>
    <row r="99" spans="2:7" ht="60.5" customHeight="1" thickBot="1" x14ac:dyDescent="0.4">
      <c r="B99" s="145" t="s">
        <v>241</v>
      </c>
      <c r="C99" s="146"/>
      <c r="D99" s="146"/>
      <c r="E99" s="146"/>
      <c r="F99" s="146"/>
      <c r="G99" s="91">
        <f>G98+G46+G8</f>
        <v>0</v>
      </c>
    </row>
    <row r="100" spans="2:7" ht="16" thickBot="1" x14ac:dyDescent="0.4">
      <c r="B100" s="161"/>
      <c r="C100" s="162"/>
      <c r="D100" s="162"/>
      <c r="E100" s="162"/>
      <c r="F100" s="162"/>
      <c r="G100" s="94"/>
    </row>
    <row r="101" spans="2:7" x14ac:dyDescent="0.35">
      <c r="B101" s="67" t="s">
        <v>16</v>
      </c>
      <c r="C101" s="68"/>
      <c r="D101" s="69"/>
      <c r="E101" s="70"/>
      <c r="F101" s="71"/>
      <c r="G101" s="72" t="s">
        <v>21</v>
      </c>
    </row>
    <row r="102" spans="2:7" x14ac:dyDescent="0.35">
      <c r="B102" s="71"/>
      <c r="C102" s="68"/>
      <c r="D102" s="69"/>
      <c r="E102" s="70"/>
      <c r="F102" s="71"/>
      <c r="G102" s="69"/>
    </row>
  </sheetData>
  <mergeCells count="27">
    <mergeCell ref="B8:F8"/>
    <mergeCell ref="B1:G1"/>
    <mergeCell ref="B2:G2"/>
    <mergeCell ref="B3:G3"/>
    <mergeCell ref="B4:G4"/>
    <mergeCell ref="C6:G6"/>
    <mergeCell ref="B44:F44"/>
    <mergeCell ref="B9:G9"/>
    <mergeCell ref="B10:G10"/>
    <mergeCell ref="C11:G11"/>
    <mergeCell ref="B16:F16"/>
    <mergeCell ref="C17:G17"/>
    <mergeCell ref="B22:F22"/>
    <mergeCell ref="C23:G23"/>
    <mergeCell ref="B29:F29"/>
    <mergeCell ref="C30:G30"/>
    <mergeCell ref="B37:F37"/>
    <mergeCell ref="C38:G38"/>
    <mergeCell ref="B98:F98"/>
    <mergeCell ref="B99:F99"/>
    <mergeCell ref="B100:F100"/>
    <mergeCell ref="B45:F45"/>
    <mergeCell ref="B46:F46"/>
    <mergeCell ref="B47:G47"/>
    <mergeCell ref="B48:G48"/>
    <mergeCell ref="B71:E71"/>
    <mergeCell ref="B97:F97"/>
  </mergeCells>
  <conditionalFormatting sqref="F7">
    <cfRule type="containsBlanks" dxfId="12" priority="8">
      <formula>LEN(TRIM(F7))=0</formula>
    </cfRule>
  </conditionalFormatting>
  <conditionalFormatting sqref="F12:F15">
    <cfRule type="containsBlanks" dxfId="11" priority="9">
      <formula>LEN(TRIM(F12))=0</formula>
    </cfRule>
  </conditionalFormatting>
  <conditionalFormatting sqref="F18:F21">
    <cfRule type="containsBlanks" dxfId="10" priority="10">
      <formula>LEN(TRIM(F18))=0</formula>
    </cfRule>
  </conditionalFormatting>
  <conditionalFormatting sqref="F24:F28">
    <cfRule type="containsBlanks" dxfId="9" priority="11">
      <formula>LEN(TRIM(F24))=0</formula>
    </cfRule>
  </conditionalFormatting>
  <conditionalFormatting sqref="F31:F36">
    <cfRule type="containsBlanks" dxfId="8" priority="12">
      <formula>LEN(TRIM(F31))=0</formula>
    </cfRule>
  </conditionalFormatting>
  <conditionalFormatting sqref="F39:F43">
    <cfRule type="containsBlanks" dxfId="7" priority="13">
      <formula>LEN(TRIM(F39))=0</formula>
    </cfRule>
  </conditionalFormatting>
  <conditionalFormatting sqref="F50:F51">
    <cfRule type="containsBlanks" dxfId="6" priority="7">
      <formula>LEN(TRIM(F50))=0</formula>
    </cfRule>
  </conditionalFormatting>
  <conditionalFormatting sqref="F54:F61">
    <cfRule type="containsBlanks" dxfId="5" priority="6">
      <formula>LEN(TRIM(F54))=0</formula>
    </cfRule>
  </conditionalFormatting>
  <conditionalFormatting sqref="F64:F70">
    <cfRule type="containsBlanks" dxfId="4" priority="5">
      <formula>LEN(TRIM(F64))=0</formula>
    </cfRule>
  </conditionalFormatting>
  <conditionalFormatting sqref="F73:F78">
    <cfRule type="containsBlanks" dxfId="3" priority="4">
      <formula>LEN(TRIM(F73))=0</formula>
    </cfRule>
  </conditionalFormatting>
  <conditionalFormatting sqref="F81:F85">
    <cfRule type="containsBlanks" dxfId="2" priority="3">
      <formula>LEN(TRIM(F81))=0</formula>
    </cfRule>
  </conditionalFormatting>
  <conditionalFormatting sqref="F88">
    <cfRule type="containsBlanks" dxfId="1" priority="2">
      <formula>LEN(TRIM(F88))=0</formula>
    </cfRule>
  </conditionalFormatting>
  <conditionalFormatting sqref="F91:F95">
    <cfRule type="containsBlanks" dxfId="0"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BB71-040E-4987-9B8E-B1E29CA5B3D5}">
  <sheetPr>
    <tabColor rgb="FF00B0F0"/>
    <pageSetUpPr fitToPage="1"/>
  </sheetPr>
  <dimension ref="B1:HZ53"/>
  <sheetViews>
    <sheetView showGridLines="0" topLeftCell="A34" zoomScale="90" zoomScaleNormal="90" zoomScaleSheetLayoutView="110" workbookViewId="0">
      <selection activeCell="K33" sqref="K33"/>
    </sheetView>
  </sheetViews>
  <sheetFormatPr defaultColWidth="8.7265625" defaultRowHeight="14.5" x14ac:dyDescent="0.35"/>
  <cols>
    <col min="1" max="1" width="2.1796875" customWidth="1"/>
    <col min="2" max="2" width="5.81640625" customWidth="1"/>
    <col min="3" max="3" width="59.9062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74" customHeight="1" thickBot="1" x14ac:dyDescent="0.4">
      <c r="B4" s="139" t="s">
        <v>166</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167</v>
      </c>
      <c r="C9" s="146"/>
      <c r="D9" s="146"/>
      <c r="E9" s="146"/>
      <c r="F9" s="146"/>
      <c r="G9" s="147"/>
    </row>
    <row r="10" spans="2:234" ht="26.15" customHeight="1" x14ac:dyDescent="0.35">
      <c r="B10" s="148" t="s">
        <v>161</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168</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9" s="40" customFormat="1" ht="47.25" customHeight="1" x14ac:dyDescent="0.25">
      <c r="B33" s="44" t="s">
        <v>54</v>
      </c>
      <c r="C33" s="26" t="s">
        <v>64</v>
      </c>
      <c r="D33" s="25" t="s">
        <v>63</v>
      </c>
      <c r="E33" s="30">
        <v>3</v>
      </c>
      <c r="F33" s="46"/>
      <c r="G33" s="45">
        <f>+E33*F33</f>
        <v>0</v>
      </c>
      <c r="H33" s="39"/>
    </row>
    <row r="34" spans="2:9" s="40" customFormat="1" ht="43.5" customHeight="1" x14ac:dyDescent="0.35">
      <c r="B34" s="85" t="s">
        <v>55</v>
      </c>
      <c r="C34" s="86" t="s">
        <v>150</v>
      </c>
      <c r="D34" s="87" t="s">
        <v>63</v>
      </c>
      <c r="E34" s="88">
        <v>63</v>
      </c>
      <c r="F34" s="46"/>
      <c r="G34" s="45">
        <f t="shared" ref="G34:G36" si="2">+E34*F34</f>
        <v>0</v>
      </c>
      <c r="H34" s="42">
        <f>+E34/3</f>
        <v>21</v>
      </c>
      <c r="I34" s="42">
        <f>+H34*6</f>
        <v>126</v>
      </c>
    </row>
    <row r="35" spans="2:9" s="40" customFormat="1" ht="42" customHeight="1" x14ac:dyDescent="0.25">
      <c r="B35" s="85" t="s">
        <v>56</v>
      </c>
      <c r="C35" s="86" t="s">
        <v>148</v>
      </c>
      <c r="D35" s="87" t="s">
        <v>63</v>
      </c>
      <c r="E35" s="88">
        <v>3</v>
      </c>
      <c r="F35" s="46"/>
      <c r="G35" s="45">
        <f t="shared" si="2"/>
        <v>0</v>
      </c>
      <c r="H35" s="39"/>
    </row>
    <row r="36" spans="2:9" s="40" customFormat="1" ht="45" customHeight="1" x14ac:dyDescent="0.25">
      <c r="B36" s="85" t="s">
        <v>57</v>
      </c>
      <c r="C36" s="86" t="s">
        <v>149</v>
      </c>
      <c r="D36" s="87" t="s">
        <v>63</v>
      </c>
      <c r="E36" s="88">
        <v>3</v>
      </c>
      <c r="F36" s="46"/>
      <c r="G36" s="45">
        <f t="shared" si="2"/>
        <v>0</v>
      </c>
      <c r="H36" s="39"/>
    </row>
    <row r="37" spans="2:9" ht="20.5" customHeight="1" x14ac:dyDescent="0.35">
      <c r="B37" s="151" t="s">
        <v>77</v>
      </c>
      <c r="C37" s="152"/>
      <c r="D37" s="152"/>
      <c r="E37" s="152"/>
      <c r="F37" s="153"/>
      <c r="G37" s="33">
        <f>SUM(G31:G36)</f>
        <v>0</v>
      </c>
    </row>
    <row r="38" spans="2:9" s="6" customFormat="1" ht="20.149999999999999" customHeight="1" x14ac:dyDescent="0.35">
      <c r="B38" s="16" t="s">
        <v>35</v>
      </c>
      <c r="C38" s="128" t="s">
        <v>8</v>
      </c>
      <c r="D38" s="128"/>
      <c r="E38" s="128"/>
      <c r="F38" s="128"/>
      <c r="G38" s="129"/>
    </row>
    <row r="39" spans="2:9" s="40" customFormat="1" ht="34.5" customHeight="1" x14ac:dyDescent="0.35">
      <c r="B39" s="19" t="s">
        <v>60</v>
      </c>
      <c r="C39" s="26" t="s">
        <v>9</v>
      </c>
      <c r="D39" s="31" t="s">
        <v>3</v>
      </c>
      <c r="E39" s="35">
        <v>18</v>
      </c>
      <c r="F39" s="46"/>
      <c r="G39" s="45">
        <f>+F39*E39</f>
        <v>0</v>
      </c>
    </row>
    <row r="40" spans="2:9" s="40" customFormat="1" ht="34.5" customHeight="1" x14ac:dyDescent="0.35">
      <c r="B40" s="20" t="s">
        <v>61</v>
      </c>
      <c r="C40" s="26" t="s">
        <v>10</v>
      </c>
      <c r="D40" s="31" t="s">
        <v>3</v>
      </c>
      <c r="E40" s="35">
        <v>38.016000000000005</v>
      </c>
      <c r="F40" s="46"/>
      <c r="G40" s="45">
        <f>+F40*E40</f>
        <v>0</v>
      </c>
    </row>
    <row r="41" spans="2:9" s="40" customFormat="1" ht="34.5" customHeight="1" x14ac:dyDescent="0.35">
      <c r="B41" s="19" t="s">
        <v>62</v>
      </c>
      <c r="C41" s="26" t="s">
        <v>67</v>
      </c>
      <c r="D41" s="31" t="s">
        <v>3</v>
      </c>
      <c r="E41" s="26">
        <v>13.068000000000001</v>
      </c>
      <c r="F41" s="46"/>
      <c r="G41" s="45">
        <f>+F41*E41</f>
        <v>0</v>
      </c>
    </row>
    <row r="42" spans="2:9" s="40" customFormat="1" ht="41.25" customHeight="1" x14ac:dyDescent="0.35">
      <c r="B42" s="20" t="s">
        <v>83</v>
      </c>
      <c r="C42" s="26" t="s">
        <v>68</v>
      </c>
      <c r="D42" s="31" t="s">
        <v>3</v>
      </c>
      <c r="E42" s="35">
        <v>19.5</v>
      </c>
      <c r="F42" s="46"/>
      <c r="G42" s="45">
        <f>+F42*E42</f>
        <v>0</v>
      </c>
    </row>
    <row r="43" spans="2:9" s="40" customFormat="1" ht="36.75" customHeight="1" thickBot="1" x14ac:dyDescent="0.4">
      <c r="B43" s="19" t="s">
        <v>146</v>
      </c>
      <c r="C43" s="26" t="s">
        <v>69</v>
      </c>
      <c r="D43" s="31" t="s">
        <v>70</v>
      </c>
      <c r="E43" s="35">
        <v>1</v>
      </c>
      <c r="F43" s="46"/>
      <c r="G43" s="45">
        <f>+F43*E43</f>
        <v>0</v>
      </c>
    </row>
    <row r="44" spans="2:9" ht="23.15" customHeight="1" thickBot="1" x14ac:dyDescent="0.4">
      <c r="B44" s="154" t="s">
        <v>78</v>
      </c>
      <c r="C44" s="155"/>
      <c r="D44" s="155"/>
      <c r="E44" s="155"/>
      <c r="F44" s="155"/>
      <c r="G44" s="33">
        <f>SUM(G39:G43)</f>
        <v>0</v>
      </c>
    </row>
    <row r="45" spans="2:9" ht="32.25" customHeight="1" thickBot="1" x14ac:dyDescent="0.4">
      <c r="B45" s="156" t="s">
        <v>169</v>
      </c>
      <c r="C45" s="157"/>
      <c r="D45" s="157"/>
      <c r="E45" s="157"/>
      <c r="F45" s="157"/>
      <c r="G45" s="90">
        <f>SUM(G44,G37,G29,G22,G16)</f>
        <v>0</v>
      </c>
    </row>
    <row r="46" spans="2:9" ht="39.75" customHeight="1" thickBot="1" x14ac:dyDescent="0.4">
      <c r="B46" s="145" t="s">
        <v>170</v>
      </c>
      <c r="C46" s="146"/>
      <c r="D46" s="146"/>
      <c r="E46" s="146"/>
      <c r="F46" s="146"/>
      <c r="G46" s="91">
        <f>(G45*2)+G8</f>
        <v>0</v>
      </c>
    </row>
    <row r="47" spans="2:9" ht="12.75" customHeight="1" x14ac:dyDescent="0.35">
      <c r="B47" s="158"/>
      <c r="C47" s="159"/>
      <c r="D47" s="159"/>
      <c r="E47" s="159"/>
      <c r="F47" s="159"/>
      <c r="G47" s="160"/>
    </row>
    <row r="48" spans="2:9" ht="42" customHeight="1" x14ac:dyDescent="0.35">
      <c r="B48" s="67" t="s">
        <v>16</v>
      </c>
      <c r="C48" s="68"/>
      <c r="D48" s="69"/>
      <c r="E48" s="70"/>
      <c r="F48" s="71"/>
      <c r="G48" s="72" t="s">
        <v>21</v>
      </c>
    </row>
    <row r="49" spans="2:7" x14ac:dyDescent="0.35">
      <c r="B49" s="71"/>
      <c r="C49" s="68"/>
      <c r="D49" s="69"/>
      <c r="E49" s="70"/>
      <c r="F49" s="71"/>
      <c r="G49" s="69"/>
    </row>
    <row r="50" spans="2:7" x14ac:dyDescent="0.35">
      <c r="B50" s="71"/>
      <c r="C50" s="68"/>
      <c r="D50" s="69"/>
      <c r="E50" s="70"/>
      <c r="F50" s="71"/>
      <c r="G50" s="69"/>
    </row>
    <row r="51" spans="2:7" x14ac:dyDescent="0.35">
      <c r="B51" s="71"/>
      <c r="C51" s="68"/>
      <c r="D51" s="69"/>
      <c r="E51" s="70"/>
      <c r="F51" s="71"/>
      <c r="G51" s="69"/>
    </row>
    <row r="52" spans="2:7" x14ac:dyDescent="0.35">
      <c r="B52" s="71"/>
      <c r="C52" s="68"/>
      <c r="D52" s="69"/>
      <c r="E52" s="70"/>
      <c r="F52" s="71"/>
      <c r="G52" s="69"/>
    </row>
    <row r="53" spans="2:7" x14ac:dyDescent="0.35">
      <c r="B53" s="71"/>
      <c r="C53" s="68"/>
      <c r="D53" s="69"/>
      <c r="E53" s="70"/>
      <c r="F53" s="71"/>
      <c r="G53" s="69"/>
    </row>
  </sheetData>
  <mergeCells count="21">
    <mergeCell ref="C38:G38"/>
    <mergeCell ref="B44:F44"/>
    <mergeCell ref="B45:F45"/>
    <mergeCell ref="B46:F46"/>
    <mergeCell ref="B47:G47"/>
    <mergeCell ref="B22:F22"/>
    <mergeCell ref="C23:G23"/>
    <mergeCell ref="B29:F29"/>
    <mergeCell ref="C30:G30"/>
    <mergeCell ref="B37:F37"/>
    <mergeCell ref="C17:G17"/>
    <mergeCell ref="B1:G1"/>
    <mergeCell ref="B2:G2"/>
    <mergeCell ref="B3:G3"/>
    <mergeCell ref="B4:G4"/>
    <mergeCell ref="C6:G6"/>
    <mergeCell ref="B8:F8"/>
    <mergeCell ref="B9:G9"/>
    <mergeCell ref="B10:G10"/>
    <mergeCell ref="C11:G11"/>
    <mergeCell ref="B16:F16"/>
  </mergeCells>
  <conditionalFormatting sqref="F7">
    <cfRule type="containsBlanks" dxfId="108" priority="18">
      <formula>LEN(TRIM(F7))=0</formula>
    </cfRule>
  </conditionalFormatting>
  <conditionalFormatting sqref="F12:F15">
    <cfRule type="containsBlanks" dxfId="107" priority="19">
      <formula>LEN(TRIM(F12))=0</formula>
    </cfRule>
  </conditionalFormatting>
  <conditionalFormatting sqref="F18:F21">
    <cfRule type="containsBlanks" dxfId="106" priority="20">
      <formula>LEN(TRIM(F18))=0</formula>
    </cfRule>
  </conditionalFormatting>
  <conditionalFormatting sqref="F24:F28">
    <cfRule type="containsBlanks" dxfId="105" priority="21">
      <formula>LEN(TRIM(F24))=0</formula>
    </cfRule>
  </conditionalFormatting>
  <conditionalFormatting sqref="F31:F36">
    <cfRule type="containsBlanks" dxfId="104" priority="22">
      <formula>LEN(TRIM(F31))=0</formula>
    </cfRule>
  </conditionalFormatting>
  <conditionalFormatting sqref="F39:F43">
    <cfRule type="containsBlanks" dxfId="103" priority="23">
      <formula>LEN(TRIM(F39))=0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B2D9-5D04-49CB-98F1-930850466DDD}">
  <sheetPr>
    <tabColor rgb="FF00B0F0"/>
    <pageSetUpPr fitToPage="1"/>
  </sheetPr>
  <dimension ref="B1:HZ106"/>
  <sheetViews>
    <sheetView showGridLines="0" topLeftCell="A13" zoomScale="90" zoomScaleNormal="90" zoomScaleSheetLayoutView="110" workbookViewId="0">
      <selection activeCell="M33" sqref="M33"/>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166</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172</v>
      </c>
      <c r="C9" s="146"/>
      <c r="D9" s="146"/>
      <c r="E9" s="146"/>
      <c r="F9" s="146"/>
      <c r="G9" s="147"/>
    </row>
    <row r="10" spans="2:234" ht="26.15" customHeight="1" x14ac:dyDescent="0.35">
      <c r="B10" s="167" t="s">
        <v>194</v>
      </c>
      <c r="C10" s="168"/>
      <c r="D10" s="168"/>
      <c r="E10" s="168"/>
      <c r="F10" s="168"/>
      <c r="G10" s="169"/>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19.5</v>
      </c>
      <c r="F12" s="46"/>
      <c r="G12" s="23">
        <f t="shared" ref="G12:G13" si="0">+E12*F12</f>
        <v>0</v>
      </c>
    </row>
    <row r="13" spans="2:234" s="39" customFormat="1" ht="25.5" customHeight="1" x14ac:dyDescent="0.25">
      <c r="B13" s="18" t="s">
        <v>40</v>
      </c>
      <c r="C13" s="95" t="s">
        <v>171</v>
      </c>
      <c r="D13" s="28" t="s">
        <v>11</v>
      </c>
      <c r="E13" s="11">
        <v>1.9500000000000002</v>
      </c>
      <c r="F13" s="46"/>
      <c r="G13" s="23">
        <f t="shared" si="0"/>
        <v>0</v>
      </c>
    </row>
    <row r="14" spans="2:234" s="40" customFormat="1" ht="49.5" customHeight="1" x14ac:dyDescent="0.35">
      <c r="B14" s="18" t="s">
        <v>41</v>
      </c>
      <c r="C14" s="41" t="s">
        <v>79</v>
      </c>
      <c r="D14" s="12" t="s">
        <v>11</v>
      </c>
      <c r="E14" s="11">
        <v>14.399999999999999</v>
      </c>
      <c r="F14" s="46"/>
      <c r="G14" s="23">
        <f>+E14*F14</f>
        <v>0</v>
      </c>
    </row>
    <row r="15" spans="2:234" s="42" customFormat="1" ht="39.75" customHeight="1" x14ac:dyDescent="0.35">
      <c r="B15" s="18" t="s">
        <v>143</v>
      </c>
      <c r="C15" s="38" t="s">
        <v>156</v>
      </c>
      <c r="D15" s="12" t="s">
        <v>14</v>
      </c>
      <c r="E15" s="13">
        <v>17.399999999999999</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24.7316666666667*1.1</f>
        <v>27.204833333333372</v>
      </c>
      <c r="F18" s="46"/>
      <c r="G18" s="23">
        <f t="shared" ref="G18:G21" si="1">+E18*F18</f>
        <v>0</v>
      </c>
    </row>
    <row r="19" spans="2:7" s="36" customFormat="1" ht="44.25" customHeight="1" x14ac:dyDescent="0.3">
      <c r="B19" s="44" t="s">
        <v>43</v>
      </c>
      <c r="C19" s="37" t="s">
        <v>48</v>
      </c>
      <c r="D19" s="25" t="s">
        <v>11</v>
      </c>
      <c r="E19" s="43">
        <f>1.62*1.1</f>
        <v>1.7820000000000003</v>
      </c>
      <c r="F19" s="46"/>
      <c r="G19" s="23">
        <f t="shared" si="1"/>
        <v>0</v>
      </c>
    </row>
    <row r="20" spans="2:7" s="36" customFormat="1" ht="42" customHeight="1" x14ac:dyDescent="0.3">
      <c r="B20" s="44" t="s">
        <v>47</v>
      </c>
      <c r="C20" s="26" t="s">
        <v>50</v>
      </c>
      <c r="D20" s="25" t="s">
        <v>11</v>
      </c>
      <c r="E20" s="43">
        <f>1.2375*1.1</f>
        <v>1.3612500000000001</v>
      </c>
      <c r="F20" s="46"/>
      <c r="G20" s="23">
        <f t="shared" si="1"/>
        <v>0</v>
      </c>
    </row>
    <row r="21" spans="2:7" s="36" customFormat="1" ht="32.25" customHeight="1" x14ac:dyDescent="0.3">
      <c r="B21" s="44" t="s">
        <v>81</v>
      </c>
      <c r="C21" s="38" t="s">
        <v>151</v>
      </c>
      <c r="D21" s="10" t="s">
        <v>11</v>
      </c>
      <c r="E21" s="13">
        <v>5.8</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2.31</v>
      </c>
      <c r="F24" s="46"/>
      <c r="G24" s="45">
        <f>+F24*E24</f>
        <v>0</v>
      </c>
    </row>
    <row r="25" spans="2:7" s="39" customFormat="1" ht="29.25" customHeight="1" x14ac:dyDescent="0.25">
      <c r="B25" s="44" t="s">
        <v>45</v>
      </c>
      <c r="C25" s="26" t="s">
        <v>159</v>
      </c>
      <c r="D25" s="31" t="s">
        <v>14</v>
      </c>
      <c r="E25" s="30">
        <v>0.72600000000000009</v>
      </c>
      <c r="F25" s="46"/>
      <c r="G25" s="45">
        <f>+F25*E25</f>
        <v>0</v>
      </c>
    </row>
    <row r="26" spans="2:7" s="39" customFormat="1" ht="41.25" customHeight="1" x14ac:dyDescent="0.25">
      <c r="B26" s="44" t="s">
        <v>49</v>
      </c>
      <c r="C26" s="26" t="s">
        <v>58</v>
      </c>
      <c r="D26" s="31" t="s">
        <v>4</v>
      </c>
      <c r="E26" s="30">
        <v>52</v>
      </c>
      <c r="F26" s="46"/>
      <c r="G26" s="45">
        <f>+F26*E26</f>
        <v>0</v>
      </c>
    </row>
    <row r="27" spans="2:7" s="39" customFormat="1" ht="32.25" customHeight="1" x14ac:dyDescent="0.25">
      <c r="B27" s="44" t="s">
        <v>51</v>
      </c>
      <c r="C27" s="26" t="s">
        <v>71</v>
      </c>
      <c r="D27" s="31" t="s">
        <v>3</v>
      </c>
      <c r="E27" s="30">
        <v>196.2</v>
      </c>
      <c r="F27" s="46"/>
      <c r="G27" s="45">
        <f>+E27*F27</f>
        <v>0</v>
      </c>
    </row>
    <row r="28" spans="2:7" s="39" customFormat="1" ht="29.25" customHeight="1" x14ac:dyDescent="0.25">
      <c r="B28" s="44" t="s">
        <v>82</v>
      </c>
      <c r="C28" s="26" t="s">
        <v>72</v>
      </c>
      <c r="D28" s="31" t="s">
        <v>4</v>
      </c>
      <c r="E28" s="32">
        <v>20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2</v>
      </c>
      <c r="F31" s="46"/>
      <c r="G31" s="45">
        <f>+E31*F31</f>
        <v>0</v>
      </c>
    </row>
    <row r="32" spans="2:7" s="39" customFormat="1" ht="42.75" customHeight="1" x14ac:dyDescent="0.25">
      <c r="B32" s="44" t="s">
        <v>53</v>
      </c>
      <c r="C32" s="26" t="s">
        <v>65</v>
      </c>
      <c r="D32" s="34" t="s">
        <v>63</v>
      </c>
      <c r="E32" s="30">
        <v>8</v>
      </c>
      <c r="F32" s="46"/>
      <c r="G32" s="45">
        <f>+E32*F32</f>
        <v>0</v>
      </c>
    </row>
    <row r="33" spans="2:9" s="40" customFormat="1" ht="47.25" customHeight="1" x14ac:dyDescent="0.35">
      <c r="B33" s="44" t="s">
        <v>54</v>
      </c>
      <c r="C33" s="26" t="s">
        <v>64</v>
      </c>
      <c r="D33" s="25" t="s">
        <v>63</v>
      </c>
      <c r="E33" s="30">
        <v>2</v>
      </c>
      <c r="F33" s="46"/>
      <c r="G33" s="45">
        <f>+E33*F33</f>
        <v>0</v>
      </c>
    </row>
    <row r="34" spans="2:9" s="40" customFormat="1" ht="43.5" customHeight="1" x14ac:dyDescent="0.35">
      <c r="B34" s="85" t="s">
        <v>55</v>
      </c>
      <c r="C34" s="86" t="s">
        <v>150</v>
      </c>
      <c r="D34" s="87" t="s">
        <v>63</v>
      </c>
      <c r="E34" s="88">
        <v>42</v>
      </c>
      <c r="F34" s="46"/>
      <c r="G34" s="45">
        <f t="shared" ref="G34:G36" si="2">+E34*F34</f>
        <v>0</v>
      </c>
      <c r="H34" s="42">
        <f>+E34/3</f>
        <v>14</v>
      </c>
      <c r="I34" s="42">
        <f>+H34*6</f>
        <v>84</v>
      </c>
    </row>
    <row r="35" spans="2:9" s="40" customFormat="1" ht="42" customHeight="1" x14ac:dyDescent="0.35">
      <c r="B35" s="85" t="s">
        <v>56</v>
      </c>
      <c r="C35" s="86" t="s">
        <v>148</v>
      </c>
      <c r="D35" s="87" t="s">
        <v>63</v>
      </c>
      <c r="E35" s="88">
        <v>2</v>
      </c>
      <c r="F35" s="46"/>
      <c r="G35" s="45">
        <f t="shared" si="2"/>
        <v>0</v>
      </c>
    </row>
    <row r="36" spans="2:9" s="40" customFormat="1" ht="45" customHeight="1" x14ac:dyDescent="0.35">
      <c r="B36" s="85" t="s">
        <v>57</v>
      </c>
      <c r="C36" s="86" t="s">
        <v>149</v>
      </c>
      <c r="D36" s="87" t="s">
        <v>63</v>
      </c>
      <c r="E36" s="88">
        <v>2</v>
      </c>
      <c r="F36" s="46"/>
      <c r="G36" s="45">
        <f t="shared" si="2"/>
        <v>0</v>
      </c>
    </row>
    <row r="37" spans="2:9" ht="20.5" customHeight="1" x14ac:dyDescent="0.35">
      <c r="B37" s="151" t="s">
        <v>77</v>
      </c>
      <c r="C37" s="152"/>
      <c r="D37" s="152"/>
      <c r="E37" s="152"/>
      <c r="F37" s="153"/>
      <c r="G37" s="33">
        <f>SUM(G31:G36)</f>
        <v>0</v>
      </c>
    </row>
    <row r="38" spans="2:9" s="6" customFormat="1" ht="20.149999999999999" customHeight="1" x14ac:dyDescent="0.35">
      <c r="B38" s="16" t="s">
        <v>35</v>
      </c>
      <c r="C38" s="128" t="s">
        <v>8</v>
      </c>
      <c r="D38" s="128"/>
      <c r="E38" s="128"/>
      <c r="F38" s="128"/>
      <c r="G38" s="129"/>
    </row>
    <row r="39" spans="2:9" s="40" customFormat="1" ht="34.5" customHeight="1" x14ac:dyDescent="0.35">
      <c r="B39" s="19" t="s">
        <v>60</v>
      </c>
      <c r="C39" s="26" t="s">
        <v>9</v>
      </c>
      <c r="D39" s="31" t="s">
        <v>3</v>
      </c>
      <c r="E39" s="35">
        <v>12</v>
      </c>
      <c r="F39" s="46"/>
      <c r="G39" s="45">
        <f>+F39*E39</f>
        <v>0</v>
      </c>
    </row>
    <row r="40" spans="2:9" s="40" customFormat="1" ht="34.5" customHeight="1" x14ac:dyDescent="0.35">
      <c r="B40" s="20" t="s">
        <v>61</v>
      </c>
      <c r="C40" s="26" t="s">
        <v>10</v>
      </c>
      <c r="D40" s="31" t="s">
        <v>3</v>
      </c>
      <c r="E40" s="35">
        <v>25.343999999999998</v>
      </c>
      <c r="F40" s="46"/>
      <c r="G40" s="45">
        <f>+F40*E40</f>
        <v>0</v>
      </c>
    </row>
    <row r="41" spans="2:9" s="40" customFormat="1" ht="34.5" customHeight="1" x14ac:dyDescent="0.35">
      <c r="B41" s="19" t="s">
        <v>62</v>
      </c>
      <c r="C41" s="26" t="s">
        <v>67</v>
      </c>
      <c r="D41" s="31" t="s">
        <v>3</v>
      </c>
      <c r="E41" s="26">
        <v>8.7119999999999997</v>
      </c>
      <c r="F41" s="46"/>
      <c r="G41" s="45">
        <f>+F41*E41</f>
        <v>0</v>
      </c>
    </row>
    <row r="42" spans="2:9" s="40" customFormat="1" ht="41.25" customHeight="1" x14ac:dyDescent="0.35">
      <c r="B42" s="20" t="s">
        <v>83</v>
      </c>
      <c r="C42" s="26" t="s">
        <v>68</v>
      </c>
      <c r="D42" s="31" t="s">
        <v>3</v>
      </c>
      <c r="E42" s="35">
        <v>13</v>
      </c>
      <c r="F42" s="46"/>
      <c r="G42" s="45">
        <f>+F42*E42</f>
        <v>0</v>
      </c>
    </row>
    <row r="43" spans="2:9" s="40" customFormat="1" ht="36.75" customHeight="1" thickBot="1" x14ac:dyDescent="0.4">
      <c r="B43" s="19" t="s">
        <v>146</v>
      </c>
      <c r="C43" s="26" t="s">
        <v>69</v>
      </c>
      <c r="D43" s="31" t="s">
        <v>70</v>
      </c>
      <c r="E43" s="35">
        <v>1</v>
      </c>
      <c r="F43" s="46"/>
      <c r="G43" s="45">
        <f>+F43*E43</f>
        <v>0</v>
      </c>
    </row>
    <row r="44" spans="2:9" ht="23.15" customHeight="1" thickBot="1" x14ac:dyDescent="0.4">
      <c r="B44" s="154" t="s">
        <v>78</v>
      </c>
      <c r="C44" s="155"/>
      <c r="D44" s="155"/>
      <c r="E44" s="155"/>
      <c r="F44" s="155"/>
      <c r="G44" s="33">
        <f>SUM(G39:G43)</f>
        <v>0</v>
      </c>
    </row>
    <row r="45" spans="2:9" ht="22" customHeight="1" thickBot="1" x14ac:dyDescent="0.4">
      <c r="B45" s="156" t="s">
        <v>173</v>
      </c>
      <c r="C45" s="157"/>
      <c r="D45" s="157"/>
      <c r="E45" s="157"/>
      <c r="F45" s="157"/>
      <c r="G45" s="90">
        <f>SUM(G44,G37,G29,G22,G16)</f>
        <v>0</v>
      </c>
    </row>
    <row r="46" spans="2:9" ht="23.5" customHeight="1" thickBot="1" x14ac:dyDescent="0.4">
      <c r="B46" s="156" t="s">
        <v>174</v>
      </c>
      <c r="C46" s="157"/>
      <c r="D46" s="157"/>
      <c r="E46" s="157"/>
      <c r="F46" s="157"/>
      <c r="G46" s="90">
        <f>G45*2</f>
        <v>0</v>
      </c>
    </row>
    <row r="47" spans="2:9" ht="48.5" customHeight="1" thickBot="1" x14ac:dyDescent="0.4">
      <c r="B47" s="145" t="s">
        <v>179</v>
      </c>
      <c r="C47" s="146"/>
      <c r="D47" s="146"/>
      <c r="E47" s="146"/>
      <c r="F47" s="146"/>
      <c r="G47" s="91">
        <f>G46</f>
        <v>0</v>
      </c>
    </row>
    <row r="48" spans="2:9" s="39" customFormat="1" ht="26.5" customHeight="1" x14ac:dyDescent="0.35">
      <c r="B48" s="167" t="s">
        <v>180</v>
      </c>
      <c r="C48" s="168"/>
      <c r="D48" s="168"/>
      <c r="E48" s="168"/>
      <c r="F48" s="168"/>
      <c r="G48" s="169"/>
      <c r="H48"/>
    </row>
    <row r="49" spans="2:8" s="39" customFormat="1" ht="24" customHeight="1" x14ac:dyDescent="0.35">
      <c r="B49" s="74" t="s">
        <v>30</v>
      </c>
      <c r="C49" s="48" t="s">
        <v>22</v>
      </c>
      <c r="D49" s="49"/>
      <c r="E49" s="50"/>
      <c r="F49" s="51"/>
      <c r="G49" s="75"/>
      <c r="H49"/>
    </row>
    <row r="50" spans="2:8" s="39" customFormat="1" ht="24.75" customHeight="1" x14ac:dyDescent="0.35">
      <c r="B50" s="76" t="s">
        <v>39</v>
      </c>
      <c r="C50" s="55" t="s">
        <v>137</v>
      </c>
      <c r="D50" s="52" t="s">
        <v>138</v>
      </c>
      <c r="E50" s="54">
        <v>32</v>
      </c>
      <c r="F50" s="46"/>
      <c r="G50" s="77">
        <f>+E50*F50</f>
        <v>0</v>
      </c>
      <c r="H50"/>
    </row>
    <row r="51" spans="2:8" s="39" customFormat="1" ht="67.5" customHeight="1" x14ac:dyDescent="0.25">
      <c r="B51" s="76" t="s">
        <v>40</v>
      </c>
      <c r="C51" s="53" t="s">
        <v>102</v>
      </c>
      <c r="D51" s="52" t="s">
        <v>138</v>
      </c>
      <c r="E51" s="54">
        <v>3</v>
      </c>
      <c r="F51" s="46"/>
      <c r="G51" s="77">
        <f>+E51*F51</f>
        <v>0</v>
      </c>
    </row>
    <row r="52" spans="2:8" s="39" customFormat="1" ht="18.75" customHeight="1" x14ac:dyDescent="0.25">
      <c r="B52" s="78"/>
      <c r="C52" s="57" t="s">
        <v>103</v>
      </c>
      <c r="D52" s="58"/>
      <c r="E52" s="56"/>
      <c r="F52" s="59"/>
      <c r="G52" s="79">
        <f>SUBTOTAL(9,G50:G51)</f>
        <v>0</v>
      </c>
    </row>
    <row r="53" spans="2:8" s="39" customFormat="1" ht="20.25" customHeight="1" x14ac:dyDescent="0.25">
      <c r="B53" s="80" t="s">
        <v>31</v>
      </c>
      <c r="C53" s="60" t="s">
        <v>23</v>
      </c>
      <c r="D53" s="58"/>
      <c r="E53" s="56"/>
      <c r="F53" s="59"/>
      <c r="G53" s="81"/>
    </row>
    <row r="54" spans="2:8" s="39" customFormat="1" ht="30" customHeight="1" x14ac:dyDescent="0.25">
      <c r="B54" s="82" t="s">
        <v>42</v>
      </c>
      <c r="C54" s="62" t="s">
        <v>104</v>
      </c>
      <c r="D54" s="61" t="s">
        <v>139</v>
      </c>
      <c r="E54" s="63">
        <v>0.49</v>
      </c>
      <c r="F54" s="46"/>
      <c r="G54" s="83">
        <f>+E54*F54</f>
        <v>0</v>
      </c>
    </row>
    <row r="55" spans="2:8" s="39" customFormat="1" ht="35.25" customHeight="1" x14ac:dyDescent="0.25">
      <c r="B55" s="82" t="s">
        <v>43</v>
      </c>
      <c r="C55" s="62" t="s">
        <v>105</v>
      </c>
      <c r="D55" s="61" t="s">
        <v>139</v>
      </c>
      <c r="E55" s="63">
        <v>1.62</v>
      </c>
      <c r="F55" s="46"/>
      <c r="G55" s="83">
        <f>+E55*F55</f>
        <v>0</v>
      </c>
    </row>
    <row r="56" spans="2:8" s="39" customFormat="1" ht="28.5" customHeight="1" x14ac:dyDescent="0.25">
      <c r="B56" s="82" t="s">
        <v>47</v>
      </c>
      <c r="C56" s="62" t="s">
        <v>106</v>
      </c>
      <c r="D56" s="61" t="s">
        <v>139</v>
      </c>
      <c r="E56" s="63">
        <v>0.41600000000000009</v>
      </c>
      <c r="F56" s="46"/>
      <c r="G56" s="83">
        <f t="shared" ref="G56:G61" si="3">+E56*F56</f>
        <v>0</v>
      </c>
    </row>
    <row r="57" spans="2:8" s="39" customFormat="1" ht="24.75" customHeight="1" x14ac:dyDescent="0.25">
      <c r="B57" s="82" t="s">
        <v>81</v>
      </c>
      <c r="C57" s="62" t="s">
        <v>175</v>
      </c>
      <c r="D57" s="61" t="s">
        <v>139</v>
      </c>
      <c r="E57" s="63">
        <v>0.9343999999999999</v>
      </c>
      <c r="F57" s="46"/>
      <c r="G57" s="83">
        <f t="shared" si="3"/>
        <v>0</v>
      </c>
    </row>
    <row r="58" spans="2:8" s="39" customFormat="1" ht="24.75" customHeight="1" x14ac:dyDescent="0.25">
      <c r="B58" s="82" t="s">
        <v>85</v>
      </c>
      <c r="C58" s="62" t="s">
        <v>107</v>
      </c>
      <c r="D58" s="61" t="s">
        <v>139</v>
      </c>
      <c r="E58" s="63">
        <v>10.11</v>
      </c>
      <c r="F58" s="46"/>
      <c r="G58" s="83">
        <f t="shared" si="3"/>
        <v>0</v>
      </c>
    </row>
    <row r="59" spans="2:8" s="39" customFormat="1" ht="36" customHeight="1" x14ac:dyDescent="0.25">
      <c r="B59" s="82" t="s">
        <v>86</v>
      </c>
      <c r="C59" s="62" t="s">
        <v>108</v>
      </c>
      <c r="D59" s="61" t="s">
        <v>139</v>
      </c>
      <c r="E59" s="63">
        <v>1.18</v>
      </c>
      <c r="F59" s="46"/>
      <c r="G59" s="83">
        <f t="shared" si="3"/>
        <v>0</v>
      </c>
    </row>
    <row r="60" spans="2:8" s="39" customFormat="1" ht="33" customHeight="1" x14ac:dyDescent="0.25">
      <c r="B60" s="82" t="s">
        <v>144</v>
      </c>
      <c r="C60" s="62" t="s">
        <v>109</v>
      </c>
      <c r="D60" s="61" t="s">
        <v>139</v>
      </c>
      <c r="E60" s="63">
        <v>1.1998799999999998</v>
      </c>
      <c r="F60" s="46"/>
      <c r="G60" s="83">
        <f t="shared" si="3"/>
        <v>0</v>
      </c>
    </row>
    <row r="61" spans="2:8" s="39" customFormat="1" ht="19.5" customHeight="1" x14ac:dyDescent="0.25">
      <c r="B61" s="82" t="s">
        <v>145</v>
      </c>
      <c r="C61" s="62" t="s">
        <v>110</v>
      </c>
      <c r="D61" s="61" t="s">
        <v>3</v>
      </c>
      <c r="E61" s="63">
        <v>57</v>
      </c>
      <c r="F61" s="46"/>
      <c r="G61" s="83">
        <f t="shared" si="3"/>
        <v>0</v>
      </c>
    </row>
    <row r="62" spans="2:8" s="39" customFormat="1" ht="17.25" customHeight="1" x14ac:dyDescent="0.25">
      <c r="B62" s="78"/>
      <c r="C62" s="57" t="s">
        <v>111</v>
      </c>
      <c r="D62" s="58"/>
      <c r="E62" s="56"/>
      <c r="F62" s="59"/>
      <c r="G62" s="79">
        <f>SUBTOTAL(9,G54:G61)</f>
        <v>0</v>
      </c>
    </row>
    <row r="63" spans="2:8" s="39" customFormat="1" ht="21" customHeight="1" x14ac:dyDescent="0.25">
      <c r="B63" s="80" t="s">
        <v>32</v>
      </c>
      <c r="C63" s="60" t="s">
        <v>24</v>
      </c>
      <c r="D63" s="58"/>
      <c r="E63" s="56"/>
      <c r="F63" s="59"/>
      <c r="G63" s="81"/>
    </row>
    <row r="64" spans="2:8" s="39" customFormat="1" ht="30.75" customHeight="1" x14ac:dyDescent="0.25">
      <c r="B64" s="76" t="s">
        <v>44</v>
      </c>
      <c r="C64" s="55" t="s">
        <v>112</v>
      </c>
      <c r="D64" s="52" t="s">
        <v>138</v>
      </c>
      <c r="E64" s="54">
        <v>0.32879999999999998</v>
      </c>
      <c r="F64" s="46"/>
      <c r="G64" s="77">
        <f t="shared" ref="G64:G70" si="4">+E64*F64</f>
        <v>0</v>
      </c>
    </row>
    <row r="65" spans="2:7" s="39" customFormat="1" ht="29.25" customHeight="1" x14ac:dyDescent="0.25">
      <c r="B65" s="76" t="s">
        <v>45</v>
      </c>
      <c r="C65" s="55" t="s">
        <v>113</v>
      </c>
      <c r="D65" s="52" t="s">
        <v>138</v>
      </c>
      <c r="E65" s="54">
        <v>8.15</v>
      </c>
      <c r="F65" s="46"/>
      <c r="G65" s="77">
        <f t="shared" si="4"/>
        <v>0</v>
      </c>
    </row>
    <row r="66" spans="2:7" s="39" customFormat="1" ht="28.5" customHeight="1" x14ac:dyDescent="0.25">
      <c r="B66" s="76" t="s">
        <v>49</v>
      </c>
      <c r="C66" s="55" t="s">
        <v>114</v>
      </c>
      <c r="D66" s="52" t="s">
        <v>138</v>
      </c>
      <c r="E66" s="54">
        <v>0.56000000000000005</v>
      </c>
      <c r="F66" s="46"/>
      <c r="G66" s="77">
        <f t="shared" si="4"/>
        <v>0</v>
      </c>
    </row>
    <row r="67" spans="2:7" s="39" customFormat="1" ht="33.75" customHeight="1" x14ac:dyDescent="0.25">
      <c r="B67" s="76" t="s">
        <v>51</v>
      </c>
      <c r="C67" s="55" t="s">
        <v>115</v>
      </c>
      <c r="D67" s="52" t="s">
        <v>138</v>
      </c>
      <c r="E67" s="54">
        <v>0.44479999999999997</v>
      </c>
      <c r="F67" s="46"/>
      <c r="G67" s="77">
        <f t="shared" si="4"/>
        <v>0</v>
      </c>
    </row>
    <row r="68" spans="2:7" s="39" customFormat="1" ht="35.25" customHeight="1" x14ac:dyDescent="0.25">
      <c r="B68" s="76" t="s">
        <v>82</v>
      </c>
      <c r="C68" s="55" t="s">
        <v>116</v>
      </c>
      <c r="D68" s="52" t="s">
        <v>138</v>
      </c>
      <c r="E68" s="54">
        <v>0.44880000000000003</v>
      </c>
      <c r="F68" s="46"/>
      <c r="G68" s="77">
        <f t="shared" si="4"/>
        <v>0</v>
      </c>
    </row>
    <row r="69" spans="2:7" s="39" customFormat="1" ht="41.25" customHeight="1" x14ac:dyDescent="0.25">
      <c r="B69" s="76" t="s">
        <v>97</v>
      </c>
      <c r="C69" s="55" t="s">
        <v>140</v>
      </c>
      <c r="D69" s="52" t="s">
        <v>3</v>
      </c>
      <c r="E69" s="54">
        <v>35.299999999999997</v>
      </c>
      <c r="F69" s="46"/>
      <c r="G69" s="77">
        <f t="shared" si="4"/>
        <v>0</v>
      </c>
    </row>
    <row r="70" spans="2:7" s="39" customFormat="1" ht="45.75" customHeight="1" x14ac:dyDescent="0.25">
      <c r="B70" s="76" t="s">
        <v>98</v>
      </c>
      <c r="C70" s="55" t="s">
        <v>141</v>
      </c>
      <c r="D70" s="52" t="s">
        <v>3</v>
      </c>
      <c r="E70" s="54">
        <v>36.034999999999997</v>
      </c>
      <c r="F70" s="46"/>
      <c r="G70" s="77">
        <f t="shared" si="4"/>
        <v>0</v>
      </c>
    </row>
    <row r="71" spans="2:7" s="39" customFormat="1" ht="22.5" customHeight="1" x14ac:dyDescent="0.25">
      <c r="B71" s="170" t="s">
        <v>117</v>
      </c>
      <c r="C71" s="171"/>
      <c r="D71" s="171"/>
      <c r="E71" s="172"/>
      <c r="F71" s="59"/>
      <c r="G71" s="79">
        <f>SUBTOTAL(9,G64:G70)</f>
        <v>0</v>
      </c>
    </row>
    <row r="72" spans="2:7" s="39" customFormat="1" ht="22.5" customHeight="1" x14ac:dyDescent="0.25">
      <c r="B72" s="80" t="s">
        <v>33</v>
      </c>
      <c r="C72" s="60" t="s">
        <v>25</v>
      </c>
      <c r="D72" s="58"/>
      <c r="E72" s="56"/>
      <c r="F72" s="59"/>
      <c r="G72" s="81"/>
    </row>
    <row r="73" spans="2:7" s="39" customFormat="1" ht="30.75" customHeight="1" x14ac:dyDescent="0.25">
      <c r="B73" s="82" t="s">
        <v>52</v>
      </c>
      <c r="C73" s="62" t="s">
        <v>176</v>
      </c>
      <c r="D73" s="61" t="s">
        <v>14</v>
      </c>
      <c r="E73" s="63">
        <v>6.118750000000002E-2</v>
      </c>
      <c r="F73" s="46"/>
      <c r="G73" s="83">
        <f t="shared" ref="G73:G78" si="5">+F73*E73</f>
        <v>0</v>
      </c>
    </row>
    <row r="74" spans="2:7" s="39" customFormat="1" ht="32.25" customHeight="1" x14ac:dyDescent="0.25">
      <c r="B74" s="82" t="s">
        <v>53</v>
      </c>
      <c r="C74" s="62" t="s">
        <v>177</v>
      </c>
      <c r="D74" s="61" t="s">
        <v>14</v>
      </c>
      <c r="E74" s="63">
        <v>1.8749999999999999E-2</v>
      </c>
      <c r="F74" s="46"/>
      <c r="G74" s="83">
        <f t="shared" si="5"/>
        <v>0</v>
      </c>
    </row>
    <row r="75" spans="2:7" s="39" customFormat="1" ht="26.25" customHeight="1" x14ac:dyDescent="0.25">
      <c r="B75" s="82" t="s">
        <v>54</v>
      </c>
      <c r="C75" s="62" t="s">
        <v>26</v>
      </c>
      <c r="D75" s="61" t="s">
        <v>142</v>
      </c>
      <c r="E75" s="63">
        <v>19.11</v>
      </c>
      <c r="F75" s="46"/>
      <c r="G75" s="83">
        <f t="shared" si="5"/>
        <v>0</v>
      </c>
    </row>
    <row r="76" spans="2:7" s="39" customFormat="1" ht="34.5" customHeight="1" x14ac:dyDescent="0.25">
      <c r="B76" s="82" t="s">
        <v>55</v>
      </c>
      <c r="C76" s="62" t="s">
        <v>120</v>
      </c>
      <c r="D76" s="61" t="s">
        <v>4</v>
      </c>
      <c r="E76" s="63">
        <v>18.515000000000001</v>
      </c>
      <c r="F76" s="46"/>
      <c r="G76" s="83">
        <f t="shared" si="5"/>
        <v>0</v>
      </c>
    </row>
    <row r="77" spans="2:7" s="39" customFormat="1" ht="31.5" customHeight="1" x14ac:dyDescent="0.25">
      <c r="B77" s="82" t="s">
        <v>56</v>
      </c>
      <c r="C77" s="62" t="s">
        <v>121</v>
      </c>
      <c r="D77" s="61" t="s">
        <v>4</v>
      </c>
      <c r="E77" s="63">
        <v>4.8600000000000003</v>
      </c>
      <c r="F77" s="46"/>
      <c r="G77" s="83">
        <f t="shared" si="5"/>
        <v>0</v>
      </c>
    </row>
    <row r="78" spans="2:7" s="39" customFormat="1" ht="28.5" customHeight="1" x14ac:dyDescent="0.25">
      <c r="B78" s="82" t="s">
        <v>57</v>
      </c>
      <c r="C78" s="62" t="s">
        <v>34</v>
      </c>
      <c r="D78" s="61" t="s">
        <v>4</v>
      </c>
      <c r="E78" s="63">
        <v>3</v>
      </c>
      <c r="F78" s="46"/>
      <c r="G78" s="83">
        <f t="shared" si="5"/>
        <v>0</v>
      </c>
    </row>
    <row r="79" spans="2:7" s="39" customFormat="1" ht="18.75" customHeight="1" x14ac:dyDescent="0.25">
      <c r="B79" s="78"/>
      <c r="C79" s="57" t="s">
        <v>122</v>
      </c>
      <c r="D79" s="58"/>
      <c r="E79" s="56"/>
      <c r="F79" s="59"/>
      <c r="G79" s="79">
        <f>SUBTOTAL(9,G73:G78)</f>
        <v>0</v>
      </c>
    </row>
    <row r="80" spans="2:7" s="39" customFormat="1" ht="17.25" customHeight="1" x14ac:dyDescent="0.25">
      <c r="B80" s="80" t="s">
        <v>35</v>
      </c>
      <c r="C80" s="60" t="s">
        <v>27</v>
      </c>
      <c r="D80" s="58"/>
      <c r="E80" s="56"/>
      <c r="F80" s="59"/>
      <c r="G80" s="81"/>
    </row>
    <row r="81" spans="2:7" s="39" customFormat="1" ht="33" customHeight="1" x14ac:dyDescent="0.25">
      <c r="B81" s="84" t="s">
        <v>60</v>
      </c>
      <c r="C81" s="62" t="s">
        <v>36</v>
      </c>
      <c r="D81" s="64" t="s">
        <v>4</v>
      </c>
      <c r="E81" s="65">
        <v>9</v>
      </c>
      <c r="F81" s="46"/>
      <c r="G81" s="83">
        <f t="shared" ref="G81:G85" si="6">+F81*E81</f>
        <v>0</v>
      </c>
    </row>
    <row r="82" spans="2:7" s="39" customFormat="1" ht="28.5" customHeight="1" x14ac:dyDescent="0.25">
      <c r="B82" s="84" t="s">
        <v>61</v>
      </c>
      <c r="C82" s="62" t="s">
        <v>123</v>
      </c>
      <c r="D82" s="64" t="s">
        <v>5</v>
      </c>
      <c r="E82" s="65">
        <v>3</v>
      </c>
      <c r="F82" s="46"/>
      <c r="G82" s="83">
        <f t="shared" si="6"/>
        <v>0</v>
      </c>
    </row>
    <row r="83" spans="2:7" s="39" customFormat="1" ht="49.5" customHeight="1" x14ac:dyDescent="0.25">
      <c r="B83" s="84" t="s">
        <v>62</v>
      </c>
      <c r="C83" s="62" t="s">
        <v>28</v>
      </c>
      <c r="D83" s="64" t="s">
        <v>37</v>
      </c>
      <c r="E83" s="65">
        <v>1</v>
      </c>
      <c r="F83" s="46"/>
      <c r="G83" s="83">
        <f t="shared" si="6"/>
        <v>0</v>
      </c>
    </row>
    <row r="84" spans="2:7" s="39" customFormat="1" ht="50.25" customHeight="1" x14ac:dyDescent="0.25">
      <c r="B84" s="84" t="s">
        <v>83</v>
      </c>
      <c r="C84" s="62" t="s">
        <v>124</v>
      </c>
      <c r="D84" s="64" t="s">
        <v>125</v>
      </c>
      <c r="E84" s="65">
        <v>4</v>
      </c>
      <c r="F84" s="46"/>
      <c r="G84" s="83">
        <f t="shared" si="6"/>
        <v>0</v>
      </c>
    </row>
    <row r="85" spans="2:7" s="39" customFormat="1" ht="92.25" customHeight="1" x14ac:dyDescent="0.25">
      <c r="B85" s="84" t="s">
        <v>146</v>
      </c>
      <c r="C85" s="66" t="s">
        <v>126</v>
      </c>
      <c r="D85" s="64" t="s">
        <v>37</v>
      </c>
      <c r="E85" s="65">
        <v>1</v>
      </c>
      <c r="F85" s="46"/>
      <c r="G85" s="83">
        <f t="shared" si="6"/>
        <v>0</v>
      </c>
    </row>
    <row r="86" spans="2:7" s="39" customFormat="1" ht="19.5" customHeight="1" x14ac:dyDescent="0.25">
      <c r="B86" s="78"/>
      <c r="C86" s="57" t="s">
        <v>127</v>
      </c>
      <c r="D86" s="58"/>
      <c r="E86" s="56"/>
      <c r="F86" s="59"/>
      <c r="G86" s="79">
        <f>SUBTOTAL(9,G81:G85)</f>
        <v>0</v>
      </c>
    </row>
    <row r="87" spans="2:7" s="39" customFormat="1" ht="16.5" customHeight="1" x14ac:dyDescent="0.25">
      <c r="B87" s="80" t="s">
        <v>38</v>
      </c>
      <c r="C87" s="60" t="s">
        <v>128</v>
      </c>
      <c r="D87" s="58"/>
      <c r="E87" s="56"/>
      <c r="F87" s="59"/>
      <c r="G87" s="81"/>
    </row>
    <row r="88" spans="2:7" s="39" customFormat="1" ht="37.5" x14ac:dyDescent="0.25">
      <c r="B88" s="82" t="s">
        <v>73</v>
      </c>
      <c r="C88" s="55" t="s">
        <v>178</v>
      </c>
      <c r="D88" s="52" t="s">
        <v>5</v>
      </c>
      <c r="E88" s="54">
        <v>2</v>
      </c>
      <c r="F88" s="46"/>
      <c r="G88" s="77">
        <f>+E88*F88</f>
        <v>0</v>
      </c>
    </row>
    <row r="89" spans="2:7" s="39" customFormat="1" ht="13" x14ac:dyDescent="0.25">
      <c r="B89" s="78"/>
      <c r="C89" s="57" t="s">
        <v>129</v>
      </c>
      <c r="D89" s="58"/>
      <c r="E89" s="56"/>
      <c r="F89" s="59"/>
      <c r="G89" s="79">
        <f>SUBTOTAL(9,G88)</f>
        <v>0</v>
      </c>
    </row>
    <row r="90" spans="2:7" s="39" customFormat="1" ht="13" x14ac:dyDescent="0.25">
      <c r="B90" s="80" t="s">
        <v>130</v>
      </c>
      <c r="C90" s="60" t="s">
        <v>8</v>
      </c>
      <c r="D90" s="58"/>
      <c r="E90" s="56"/>
      <c r="F90" s="59"/>
      <c r="G90" s="81"/>
    </row>
    <row r="91" spans="2:7" s="39" customFormat="1" ht="54" customHeight="1" x14ac:dyDescent="0.25">
      <c r="B91" s="82" t="s">
        <v>88</v>
      </c>
      <c r="C91" s="62" t="s">
        <v>131</v>
      </c>
      <c r="D91" s="64" t="s">
        <v>3</v>
      </c>
      <c r="E91" s="63">
        <v>43</v>
      </c>
      <c r="F91" s="46"/>
      <c r="G91" s="83">
        <f t="shared" ref="G91:G94" si="7">+F91*E91</f>
        <v>0</v>
      </c>
    </row>
    <row r="92" spans="2:7" s="39" customFormat="1" ht="40.5" customHeight="1" x14ac:dyDescent="0.25">
      <c r="B92" s="82" t="s">
        <v>89</v>
      </c>
      <c r="C92" s="62" t="s">
        <v>132</v>
      </c>
      <c r="D92" s="64" t="s">
        <v>3</v>
      </c>
      <c r="E92" s="63">
        <v>43</v>
      </c>
      <c r="F92" s="46"/>
      <c r="G92" s="83">
        <f t="shared" si="7"/>
        <v>0</v>
      </c>
    </row>
    <row r="93" spans="2:7" s="39" customFormat="1" ht="36" customHeight="1" x14ac:dyDescent="0.25">
      <c r="B93" s="82" t="s">
        <v>90</v>
      </c>
      <c r="C93" s="62" t="s">
        <v>29</v>
      </c>
      <c r="D93" s="64" t="s">
        <v>3</v>
      </c>
      <c r="E93" s="63">
        <v>4.6287500000000001</v>
      </c>
      <c r="F93" s="46"/>
      <c r="G93" s="83">
        <f t="shared" si="7"/>
        <v>0</v>
      </c>
    </row>
    <row r="94" spans="2:7" s="39" customFormat="1" ht="33" customHeight="1" x14ac:dyDescent="0.25">
      <c r="B94" s="82" t="s">
        <v>91</v>
      </c>
      <c r="C94" s="62" t="s">
        <v>133</v>
      </c>
      <c r="D94" s="61" t="s">
        <v>3</v>
      </c>
      <c r="E94" s="63">
        <v>7.3920000000000012</v>
      </c>
      <c r="F94" s="46"/>
      <c r="G94" s="83">
        <f t="shared" si="7"/>
        <v>0</v>
      </c>
    </row>
    <row r="95" spans="2:7" s="39" customFormat="1" ht="30.75" customHeight="1" x14ac:dyDescent="0.25">
      <c r="B95" s="82" t="s">
        <v>92</v>
      </c>
      <c r="C95" s="55" t="s">
        <v>134</v>
      </c>
      <c r="D95" s="52" t="s">
        <v>135</v>
      </c>
      <c r="E95" s="54">
        <v>1</v>
      </c>
      <c r="F95" s="46"/>
      <c r="G95" s="77">
        <f>+F95*E95</f>
        <v>0</v>
      </c>
    </row>
    <row r="96" spans="2:7" s="39" customFormat="1" ht="18" customHeight="1" thickBot="1" x14ac:dyDescent="0.3">
      <c r="B96" s="78"/>
      <c r="C96" s="57" t="s">
        <v>136</v>
      </c>
      <c r="D96" s="58"/>
      <c r="E96" s="56"/>
      <c r="F96" s="59"/>
      <c r="G96" s="79">
        <f>SUBTOTAL(9,G91:G95)</f>
        <v>0</v>
      </c>
    </row>
    <row r="97" spans="2:7" s="39" customFormat="1" ht="19.5" customHeight="1" x14ac:dyDescent="0.25">
      <c r="B97" s="163" t="s">
        <v>181</v>
      </c>
      <c r="C97" s="164"/>
      <c r="D97" s="164"/>
      <c r="E97" s="164"/>
      <c r="F97" s="164"/>
      <c r="G97" s="90">
        <f>SUM(G96,G89,G86,G79,G71,G62,G52)</f>
        <v>0</v>
      </c>
    </row>
    <row r="98" spans="2:7" s="39" customFormat="1" ht="19.5" customHeight="1" thickBot="1" x14ac:dyDescent="0.3">
      <c r="B98" s="165" t="s">
        <v>182</v>
      </c>
      <c r="C98" s="166"/>
      <c r="D98" s="166"/>
      <c r="E98" s="166"/>
      <c r="F98" s="166"/>
      <c r="G98" s="73">
        <f>2*G97</f>
        <v>0</v>
      </c>
    </row>
    <row r="99" spans="2:7" ht="39.75" customHeight="1" thickBot="1" x14ac:dyDescent="0.4">
      <c r="B99" s="145" t="s">
        <v>183</v>
      </c>
      <c r="C99" s="146"/>
      <c r="D99" s="146"/>
      <c r="E99" s="146"/>
      <c r="F99" s="146"/>
      <c r="G99" s="91">
        <f>G98+G47+G8</f>
        <v>0</v>
      </c>
    </row>
    <row r="100" spans="2:7" ht="15.5" customHeight="1" thickBot="1" x14ac:dyDescent="0.4">
      <c r="B100" s="161"/>
      <c r="C100" s="162"/>
      <c r="D100" s="162"/>
      <c r="E100" s="162"/>
      <c r="F100" s="162"/>
      <c r="G100" s="94"/>
    </row>
    <row r="101" spans="2:7" ht="42" customHeight="1" x14ac:dyDescent="0.35">
      <c r="B101" s="67" t="s">
        <v>16</v>
      </c>
      <c r="C101" s="68"/>
      <c r="D101" s="69"/>
      <c r="E101" s="70"/>
      <c r="F101" s="71"/>
      <c r="G101" s="72" t="s">
        <v>21</v>
      </c>
    </row>
    <row r="102" spans="2:7" x14ac:dyDescent="0.35">
      <c r="B102" s="71"/>
      <c r="C102" s="68"/>
      <c r="D102" s="69"/>
      <c r="E102" s="70"/>
      <c r="F102" s="71"/>
      <c r="G102" s="69"/>
    </row>
    <row r="103" spans="2:7" x14ac:dyDescent="0.35">
      <c r="B103" s="71"/>
      <c r="C103" s="68"/>
      <c r="D103" s="69"/>
      <c r="E103" s="70"/>
      <c r="F103" s="71"/>
      <c r="G103" s="69"/>
    </row>
    <row r="104" spans="2:7" x14ac:dyDescent="0.35">
      <c r="B104" s="71"/>
      <c r="C104" s="68"/>
      <c r="D104" s="69"/>
      <c r="E104" s="70"/>
      <c r="F104" s="71"/>
      <c r="G104" s="69"/>
    </row>
    <row r="105" spans="2:7" x14ac:dyDescent="0.35">
      <c r="B105" s="71"/>
      <c r="C105" s="68"/>
      <c r="D105" s="69"/>
      <c r="E105" s="70"/>
      <c r="F105" s="71"/>
      <c r="G105" s="69"/>
    </row>
    <row r="106" spans="2:7" x14ac:dyDescent="0.35">
      <c r="B106" s="71"/>
      <c r="C106" s="68"/>
      <c r="D106" s="69"/>
      <c r="E106" s="70"/>
      <c r="F106" s="71"/>
      <c r="G106" s="69"/>
    </row>
  </sheetData>
  <mergeCells count="27">
    <mergeCell ref="B1:G1"/>
    <mergeCell ref="B2:G2"/>
    <mergeCell ref="B3:G3"/>
    <mergeCell ref="B4:G4"/>
    <mergeCell ref="C6:G6"/>
    <mergeCell ref="C38:G38"/>
    <mergeCell ref="B8:F8"/>
    <mergeCell ref="B9:G9"/>
    <mergeCell ref="B10:G10"/>
    <mergeCell ref="C11:G11"/>
    <mergeCell ref="B16:F16"/>
    <mergeCell ref="C17:G17"/>
    <mergeCell ref="B22:F22"/>
    <mergeCell ref="C23:G23"/>
    <mergeCell ref="B29:F29"/>
    <mergeCell ref="C30:G30"/>
    <mergeCell ref="B37:F37"/>
    <mergeCell ref="B100:F100"/>
    <mergeCell ref="B97:F97"/>
    <mergeCell ref="B98:F98"/>
    <mergeCell ref="B99:F99"/>
    <mergeCell ref="B44:F44"/>
    <mergeCell ref="B45:F45"/>
    <mergeCell ref="B46:F46"/>
    <mergeCell ref="B48:G48"/>
    <mergeCell ref="B71:E71"/>
    <mergeCell ref="B47:F47"/>
  </mergeCells>
  <conditionalFormatting sqref="F7">
    <cfRule type="containsBlanks" dxfId="102" priority="20">
      <formula>LEN(TRIM(F7))=0</formula>
    </cfRule>
  </conditionalFormatting>
  <conditionalFormatting sqref="F12:F15">
    <cfRule type="containsBlanks" dxfId="101" priority="8">
      <formula>LEN(TRIM(F12))=0</formula>
    </cfRule>
  </conditionalFormatting>
  <conditionalFormatting sqref="F18:F21">
    <cfRule type="containsBlanks" dxfId="100" priority="9">
      <formula>LEN(TRIM(F18))=0</formula>
    </cfRule>
  </conditionalFormatting>
  <conditionalFormatting sqref="F24:F28">
    <cfRule type="containsBlanks" dxfId="99" priority="10">
      <formula>LEN(TRIM(F24))=0</formula>
    </cfRule>
  </conditionalFormatting>
  <conditionalFormatting sqref="F31:F36">
    <cfRule type="containsBlanks" dxfId="98" priority="11">
      <formula>LEN(TRIM(F31))=0</formula>
    </cfRule>
  </conditionalFormatting>
  <conditionalFormatting sqref="F39:F43">
    <cfRule type="containsBlanks" dxfId="97" priority="12">
      <formula>LEN(TRIM(F39))=0</formula>
    </cfRule>
  </conditionalFormatting>
  <conditionalFormatting sqref="F50:F51">
    <cfRule type="containsBlanks" dxfId="96" priority="7">
      <formula>LEN(TRIM(F50))=0</formula>
    </cfRule>
  </conditionalFormatting>
  <conditionalFormatting sqref="F54:F61">
    <cfRule type="containsBlanks" dxfId="95" priority="6">
      <formula>LEN(TRIM(F54))=0</formula>
    </cfRule>
  </conditionalFormatting>
  <conditionalFormatting sqref="F64:F70">
    <cfRule type="containsBlanks" dxfId="94" priority="5">
      <formula>LEN(TRIM(F64))=0</formula>
    </cfRule>
  </conditionalFormatting>
  <conditionalFormatting sqref="F73:F78">
    <cfRule type="containsBlanks" dxfId="93" priority="4">
      <formula>LEN(TRIM(F73))=0</formula>
    </cfRule>
  </conditionalFormatting>
  <conditionalFormatting sqref="F81:F85">
    <cfRule type="containsBlanks" dxfId="92" priority="3">
      <formula>LEN(TRIM(F81))=0</formula>
    </cfRule>
  </conditionalFormatting>
  <conditionalFormatting sqref="F88">
    <cfRule type="containsBlanks" dxfId="91" priority="2">
      <formula>LEN(TRIM(F88))=0</formula>
    </cfRule>
  </conditionalFormatting>
  <conditionalFormatting sqref="F91:F95">
    <cfRule type="containsBlanks" dxfId="90"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8AB9-331C-48E6-BAAC-F56A862CC56D}">
  <sheetPr>
    <tabColor rgb="FF00B0F0"/>
    <pageSetUpPr fitToPage="1"/>
  </sheetPr>
  <dimension ref="B1:HZ106"/>
  <sheetViews>
    <sheetView showGridLines="0" topLeftCell="A36" zoomScale="90" zoomScaleNormal="90" zoomScaleSheetLayoutView="110" workbookViewId="0">
      <selection activeCell="I20" sqref="I20"/>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166</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184</v>
      </c>
      <c r="C9" s="146"/>
      <c r="D9" s="146"/>
      <c r="E9" s="146"/>
      <c r="F9" s="146"/>
      <c r="G9" s="147"/>
    </row>
    <row r="10" spans="2:234" ht="26.15" customHeight="1" x14ac:dyDescent="0.35">
      <c r="B10" s="148" t="s">
        <v>185</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9" s="40" customFormat="1" ht="47.25" customHeight="1" x14ac:dyDescent="0.35">
      <c r="B33" s="44" t="s">
        <v>54</v>
      </c>
      <c r="C33" s="26" t="s">
        <v>64</v>
      </c>
      <c r="D33" s="25" t="s">
        <v>63</v>
      </c>
      <c r="E33" s="30">
        <v>3</v>
      </c>
      <c r="F33" s="46"/>
      <c r="G33" s="45">
        <f>+E33*F33</f>
        <v>0</v>
      </c>
    </row>
    <row r="34" spans="2:9" s="40" customFormat="1" ht="43.5" customHeight="1" x14ac:dyDescent="0.35">
      <c r="B34" s="85" t="s">
        <v>55</v>
      </c>
      <c r="C34" s="86" t="s">
        <v>150</v>
      </c>
      <c r="D34" s="87" t="s">
        <v>63</v>
      </c>
      <c r="E34" s="88">
        <v>63</v>
      </c>
      <c r="F34" s="46"/>
      <c r="G34" s="45">
        <f t="shared" ref="G34:G36" si="2">+E34*F34</f>
        <v>0</v>
      </c>
      <c r="H34" s="42">
        <f>+E34/3</f>
        <v>21</v>
      </c>
      <c r="I34" s="42">
        <f>+H34*6</f>
        <v>126</v>
      </c>
    </row>
    <row r="35" spans="2:9" s="40" customFormat="1" ht="42" customHeight="1" x14ac:dyDescent="0.35">
      <c r="B35" s="85" t="s">
        <v>56</v>
      </c>
      <c r="C35" s="86" t="s">
        <v>148</v>
      </c>
      <c r="D35" s="87" t="s">
        <v>63</v>
      </c>
      <c r="E35" s="88">
        <v>3</v>
      </c>
      <c r="F35" s="46"/>
      <c r="G35" s="45">
        <f t="shared" si="2"/>
        <v>0</v>
      </c>
    </row>
    <row r="36" spans="2:9" s="40" customFormat="1" ht="45" customHeight="1" x14ac:dyDescent="0.35">
      <c r="B36" s="85" t="s">
        <v>57</v>
      </c>
      <c r="C36" s="86" t="s">
        <v>149</v>
      </c>
      <c r="D36" s="87" t="s">
        <v>63</v>
      </c>
      <c r="E36" s="88">
        <v>3</v>
      </c>
      <c r="F36" s="46"/>
      <c r="G36" s="45">
        <f t="shared" si="2"/>
        <v>0</v>
      </c>
    </row>
    <row r="37" spans="2:9" ht="20.5" customHeight="1" x14ac:dyDescent="0.35">
      <c r="B37" s="151" t="s">
        <v>77</v>
      </c>
      <c r="C37" s="152"/>
      <c r="D37" s="152"/>
      <c r="E37" s="152"/>
      <c r="F37" s="153"/>
      <c r="G37" s="33">
        <f>SUM(G31:G36)</f>
        <v>0</v>
      </c>
    </row>
    <row r="38" spans="2:9" s="6" customFormat="1" ht="20.149999999999999" customHeight="1" x14ac:dyDescent="0.35">
      <c r="B38" s="16" t="s">
        <v>35</v>
      </c>
      <c r="C38" s="128" t="s">
        <v>8</v>
      </c>
      <c r="D38" s="128"/>
      <c r="E38" s="128"/>
      <c r="F38" s="128"/>
      <c r="G38" s="129"/>
    </row>
    <row r="39" spans="2:9" s="40" customFormat="1" ht="34.5" customHeight="1" x14ac:dyDescent="0.35">
      <c r="B39" s="19" t="s">
        <v>60</v>
      </c>
      <c r="C39" s="26" t="s">
        <v>9</v>
      </c>
      <c r="D39" s="31" t="s">
        <v>3</v>
      </c>
      <c r="E39" s="35">
        <v>18</v>
      </c>
      <c r="F39" s="46"/>
      <c r="G39" s="45">
        <f>+F39*E39</f>
        <v>0</v>
      </c>
    </row>
    <row r="40" spans="2:9" s="40" customFormat="1" ht="34.5" customHeight="1" x14ac:dyDescent="0.35">
      <c r="B40" s="20" t="s">
        <v>61</v>
      </c>
      <c r="C40" s="26" t="s">
        <v>10</v>
      </c>
      <c r="D40" s="31" t="s">
        <v>3</v>
      </c>
      <c r="E40" s="35">
        <v>38.016000000000005</v>
      </c>
      <c r="F40" s="46"/>
      <c r="G40" s="45">
        <f>+F40*E40</f>
        <v>0</v>
      </c>
    </row>
    <row r="41" spans="2:9" s="40" customFormat="1" ht="34.5" customHeight="1" x14ac:dyDescent="0.35">
      <c r="B41" s="19" t="s">
        <v>62</v>
      </c>
      <c r="C41" s="26" t="s">
        <v>67</v>
      </c>
      <c r="D41" s="31" t="s">
        <v>3</v>
      </c>
      <c r="E41" s="26">
        <v>13.068000000000001</v>
      </c>
      <c r="F41" s="46"/>
      <c r="G41" s="45">
        <f>+F41*E41</f>
        <v>0</v>
      </c>
    </row>
    <row r="42" spans="2:9" s="40" customFormat="1" ht="41.25" customHeight="1" x14ac:dyDescent="0.35">
      <c r="B42" s="20" t="s">
        <v>83</v>
      </c>
      <c r="C42" s="26" t="s">
        <v>68</v>
      </c>
      <c r="D42" s="31" t="s">
        <v>3</v>
      </c>
      <c r="E42" s="35">
        <v>19.5</v>
      </c>
      <c r="F42" s="46"/>
      <c r="G42" s="45">
        <f>+F42*E42</f>
        <v>0</v>
      </c>
    </row>
    <row r="43" spans="2:9" s="40" customFormat="1" ht="36.75" customHeight="1" thickBot="1" x14ac:dyDescent="0.4">
      <c r="B43" s="19" t="s">
        <v>146</v>
      </c>
      <c r="C43" s="26" t="s">
        <v>69</v>
      </c>
      <c r="D43" s="31" t="s">
        <v>70</v>
      </c>
      <c r="E43" s="35">
        <v>1</v>
      </c>
      <c r="F43" s="46"/>
      <c r="G43" s="45">
        <f>+F43*E43</f>
        <v>0</v>
      </c>
    </row>
    <row r="44" spans="2:9" ht="23.15" customHeight="1" thickBot="1" x14ac:dyDescent="0.4">
      <c r="B44" s="154" t="s">
        <v>78</v>
      </c>
      <c r="C44" s="155"/>
      <c r="D44" s="155"/>
      <c r="E44" s="155"/>
      <c r="F44" s="155"/>
      <c r="G44" s="33">
        <f>SUM(G39:G43)</f>
        <v>0</v>
      </c>
    </row>
    <row r="45" spans="2:9" ht="32.25" customHeight="1" thickBot="1" x14ac:dyDescent="0.4">
      <c r="B45" s="156" t="s">
        <v>185</v>
      </c>
      <c r="C45" s="157"/>
      <c r="D45" s="157"/>
      <c r="E45" s="157"/>
      <c r="F45" s="157"/>
      <c r="G45" s="90">
        <f>SUM(G44,G37,G29,G22,G16)</f>
        <v>0</v>
      </c>
    </row>
    <row r="46" spans="2:9" ht="39.75" customHeight="1" thickBot="1" x14ac:dyDescent="0.4">
      <c r="B46" s="145" t="s">
        <v>186</v>
      </c>
      <c r="C46" s="146"/>
      <c r="D46" s="146"/>
      <c r="E46" s="146"/>
      <c r="F46" s="146"/>
      <c r="G46" s="91">
        <f>G45*2</f>
        <v>0</v>
      </c>
    </row>
    <row r="47" spans="2:9" ht="12.75" customHeight="1" thickBot="1" x14ac:dyDescent="0.4">
      <c r="B47" s="158"/>
      <c r="C47" s="159"/>
      <c r="D47" s="159"/>
      <c r="E47" s="159"/>
      <c r="F47" s="159"/>
      <c r="G47" s="160"/>
    </row>
    <row r="48" spans="2:9" s="39" customFormat="1" ht="26.5" customHeight="1" x14ac:dyDescent="0.35">
      <c r="B48" s="167" t="s">
        <v>187</v>
      </c>
      <c r="C48" s="168"/>
      <c r="D48" s="168"/>
      <c r="E48" s="168"/>
      <c r="F48" s="168"/>
      <c r="G48" s="169"/>
      <c r="H48"/>
    </row>
    <row r="49" spans="2:8" s="39" customFormat="1" ht="24" customHeight="1" x14ac:dyDescent="0.35">
      <c r="B49" s="74" t="s">
        <v>30</v>
      </c>
      <c r="C49" s="48" t="s">
        <v>22</v>
      </c>
      <c r="D49" s="49"/>
      <c r="E49" s="50"/>
      <c r="F49" s="51"/>
      <c r="G49" s="75"/>
      <c r="H49"/>
    </row>
    <row r="50" spans="2:8" s="39" customFormat="1" ht="24.75" customHeight="1" x14ac:dyDescent="0.35">
      <c r="B50" s="76" t="s">
        <v>39</v>
      </c>
      <c r="C50" s="55" t="s">
        <v>137</v>
      </c>
      <c r="D50" s="52" t="s">
        <v>138</v>
      </c>
      <c r="E50" s="54">
        <v>32</v>
      </c>
      <c r="F50" s="46"/>
      <c r="G50" s="77">
        <f>+E50*F50</f>
        <v>0</v>
      </c>
      <c r="H50"/>
    </row>
    <row r="51" spans="2:8" s="39" customFormat="1" ht="67.5" customHeight="1" x14ac:dyDescent="0.25">
      <c r="B51" s="76" t="s">
        <v>40</v>
      </c>
      <c r="C51" s="53" t="s">
        <v>102</v>
      </c>
      <c r="D51" s="52" t="s">
        <v>138</v>
      </c>
      <c r="E51" s="54">
        <v>3</v>
      </c>
      <c r="F51" s="46"/>
      <c r="G51" s="77">
        <f>+E51*F51</f>
        <v>0</v>
      </c>
    </row>
    <row r="52" spans="2:8" s="39" customFormat="1" ht="18.75" customHeight="1" x14ac:dyDescent="0.25">
      <c r="B52" s="78"/>
      <c r="C52" s="57" t="s">
        <v>103</v>
      </c>
      <c r="D52" s="58"/>
      <c r="E52" s="56"/>
      <c r="F52" s="59"/>
      <c r="G52" s="79">
        <f>SUBTOTAL(9,G50:G51)</f>
        <v>0</v>
      </c>
    </row>
    <row r="53" spans="2:8" s="39" customFormat="1" ht="20.25" customHeight="1" x14ac:dyDescent="0.25">
      <c r="B53" s="80" t="s">
        <v>31</v>
      </c>
      <c r="C53" s="60" t="s">
        <v>23</v>
      </c>
      <c r="D53" s="58"/>
      <c r="E53" s="56"/>
      <c r="F53" s="59"/>
      <c r="G53" s="81"/>
    </row>
    <row r="54" spans="2:8" s="39" customFormat="1" ht="30" customHeight="1" x14ac:dyDescent="0.25">
      <c r="B54" s="82" t="s">
        <v>42</v>
      </c>
      <c r="C54" s="62" t="s">
        <v>104</v>
      </c>
      <c r="D54" s="61" t="s">
        <v>139</v>
      </c>
      <c r="E54" s="63">
        <v>0.49</v>
      </c>
      <c r="F54" s="46"/>
      <c r="G54" s="83">
        <f>+E54*F54</f>
        <v>0</v>
      </c>
    </row>
    <row r="55" spans="2:8" s="39" customFormat="1" ht="35.25" customHeight="1" x14ac:dyDescent="0.25">
      <c r="B55" s="82" t="s">
        <v>43</v>
      </c>
      <c r="C55" s="62" t="s">
        <v>105</v>
      </c>
      <c r="D55" s="61" t="s">
        <v>139</v>
      </c>
      <c r="E55" s="63">
        <v>1.62</v>
      </c>
      <c r="F55" s="46"/>
      <c r="G55" s="83">
        <f>+E55*F55</f>
        <v>0</v>
      </c>
    </row>
    <row r="56" spans="2:8" s="39" customFormat="1" ht="28.5" customHeight="1" x14ac:dyDescent="0.25">
      <c r="B56" s="82" t="s">
        <v>47</v>
      </c>
      <c r="C56" s="62" t="s">
        <v>106</v>
      </c>
      <c r="D56" s="61" t="s">
        <v>139</v>
      </c>
      <c r="E56" s="63">
        <v>0.41600000000000009</v>
      </c>
      <c r="F56" s="46"/>
      <c r="G56" s="83">
        <f t="shared" ref="G56:G61" si="3">+E56*F56</f>
        <v>0</v>
      </c>
    </row>
    <row r="57" spans="2:8" s="39" customFormat="1" ht="24.75" customHeight="1" x14ac:dyDescent="0.25">
      <c r="B57" s="82" t="s">
        <v>81</v>
      </c>
      <c r="C57" s="62" t="s">
        <v>175</v>
      </c>
      <c r="D57" s="61" t="s">
        <v>139</v>
      </c>
      <c r="E57" s="63">
        <v>0.9343999999999999</v>
      </c>
      <c r="F57" s="46"/>
      <c r="G57" s="83">
        <f t="shared" si="3"/>
        <v>0</v>
      </c>
    </row>
    <row r="58" spans="2:8" s="39" customFormat="1" ht="24.75" customHeight="1" x14ac:dyDescent="0.25">
      <c r="B58" s="82" t="s">
        <v>85</v>
      </c>
      <c r="C58" s="62" t="s">
        <v>107</v>
      </c>
      <c r="D58" s="61" t="s">
        <v>139</v>
      </c>
      <c r="E58" s="63">
        <v>10.11</v>
      </c>
      <c r="F58" s="46"/>
      <c r="G58" s="83">
        <f t="shared" si="3"/>
        <v>0</v>
      </c>
    </row>
    <row r="59" spans="2:8" s="39" customFormat="1" ht="36" customHeight="1" x14ac:dyDescent="0.25">
      <c r="B59" s="82" t="s">
        <v>86</v>
      </c>
      <c r="C59" s="62" t="s">
        <v>108</v>
      </c>
      <c r="D59" s="61" t="s">
        <v>139</v>
      </c>
      <c r="E59" s="63">
        <v>1.18</v>
      </c>
      <c r="F59" s="46"/>
      <c r="G59" s="83">
        <f t="shared" si="3"/>
        <v>0</v>
      </c>
    </row>
    <row r="60" spans="2:8" s="39" customFormat="1" ht="33" customHeight="1" x14ac:dyDescent="0.25">
      <c r="B60" s="82" t="s">
        <v>144</v>
      </c>
      <c r="C60" s="62" t="s">
        <v>109</v>
      </c>
      <c r="D60" s="61" t="s">
        <v>139</v>
      </c>
      <c r="E60" s="63">
        <v>1.1998799999999998</v>
      </c>
      <c r="F60" s="46"/>
      <c r="G60" s="83">
        <f t="shared" si="3"/>
        <v>0</v>
      </c>
    </row>
    <row r="61" spans="2:8" s="39" customFormat="1" ht="19.5" customHeight="1" x14ac:dyDescent="0.25">
      <c r="B61" s="82" t="s">
        <v>145</v>
      </c>
      <c r="C61" s="62" t="s">
        <v>110</v>
      </c>
      <c r="D61" s="61" t="s">
        <v>3</v>
      </c>
      <c r="E61" s="63">
        <v>57</v>
      </c>
      <c r="F61" s="46"/>
      <c r="G61" s="83">
        <f t="shared" si="3"/>
        <v>0</v>
      </c>
    </row>
    <row r="62" spans="2:8" s="39" customFormat="1" ht="17.25" customHeight="1" x14ac:dyDescent="0.25">
      <c r="B62" s="78"/>
      <c r="C62" s="57" t="s">
        <v>111</v>
      </c>
      <c r="D62" s="58"/>
      <c r="E62" s="56"/>
      <c r="F62" s="59"/>
      <c r="G62" s="79">
        <f>SUBTOTAL(9,G54:G61)</f>
        <v>0</v>
      </c>
    </row>
    <row r="63" spans="2:8" s="39" customFormat="1" ht="21" customHeight="1" x14ac:dyDescent="0.25">
      <c r="B63" s="80" t="s">
        <v>32</v>
      </c>
      <c r="C63" s="60" t="s">
        <v>24</v>
      </c>
      <c r="D63" s="58"/>
      <c r="E63" s="56"/>
      <c r="F63" s="59"/>
      <c r="G63" s="81"/>
    </row>
    <row r="64" spans="2:8" s="39" customFormat="1" ht="30.75" customHeight="1" x14ac:dyDescent="0.25">
      <c r="B64" s="76" t="s">
        <v>44</v>
      </c>
      <c r="C64" s="55" t="s">
        <v>112</v>
      </c>
      <c r="D64" s="52" t="s">
        <v>138</v>
      </c>
      <c r="E64" s="54">
        <v>0.32879999999999998</v>
      </c>
      <c r="F64" s="46"/>
      <c r="G64" s="77">
        <f t="shared" ref="G64:G70" si="4">+E64*F64</f>
        <v>0</v>
      </c>
    </row>
    <row r="65" spans="2:7" s="39" customFormat="1" ht="29.25" customHeight="1" x14ac:dyDescent="0.25">
      <c r="B65" s="76" t="s">
        <v>45</v>
      </c>
      <c r="C65" s="55" t="s">
        <v>113</v>
      </c>
      <c r="D65" s="52" t="s">
        <v>138</v>
      </c>
      <c r="E65" s="54">
        <v>8.15</v>
      </c>
      <c r="F65" s="46"/>
      <c r="G65" s="77">
        <f t="shared" si="4"/>
        <v>0</v>
      </c>
    </row>
    <row r="66" spans="2:7" s="39" customFormat="1" ht="28.5" customHeight="1" x14ac:dyDescent="0.25">
      <c r="B66" s="76" t="s">
        <v>49</v>
      </c>
      <c r="C66" s="55" t="s">
        <v>114</v>
      </c>
      <c r="D66" s="52" t="s">
        <v>138</v>
      </c>
      <c r="E66" s="54">
        <v>0.56000000000000005</v>
      </c>
      <c r="F66" s="46"/>
      <c r="G66" s="77">
        <f t="shared" si="4"/>
        <v>0</v>
      </c>
    </row>
    <row r="67" spans="2:7" s="39" customFormat="1" ht="33.75" customHeight="1" x14ac:dyDescent="0.25">
      <c r="B67" s="76" t="s">
        <v>51</v>
      </c>
      <c r="C67" s="55" t="s">
        <v>115</v>
      </c>
      <c r="D67" s="52" t="s">
        <v>138</v>
      </c>
      <c r="E67" s="54">
        <v>0.44479999999999997</v>
      </c>
      <c r="F67" s="46"/>
      <c r="G67" s="77">
        <f t="shared" si="4"/>
        <v>0</v>
      </c>
    </row>
    <row r="68" spans="2:7" s="39" customFormat="1" ht="35.25" customHeight="1" x14ac:dyDescent="0.25">
      <c r="B68" s="76" t="s">
        <v>82</v>
      </c>
      <c r="C68" s="55" t="s">
        <v>116</v>
      </c>
      <c r="D68" s="52" t="s">
        <v>138</v>
      </c>
      <c r="E68" s="54">
        <v>0.44880000000000003</v>
      </c>
      <c r="F68" s="46"/>
      <c r="G68" s="77">
        <f t="shared" si="4"/>
        <v>0</v>
      </c>
    </row>
    <row r="69" spans="2:7" s="39" customFormat="1" ht="41.25" customHeight="1" x14ac:dyDescent="0.25">
      <c r="B69" s="76" t="s">
        <v>97</v>
      </c>
      <c r="C69" s="55" t="s">
        <v>140</v>
      </c>
      <c r="D69" s="52" t="s">
        <v>3</v>
      </c>
      <c r="E69" s="54">
        <v>35.299999999999997</v>
      </c>
      <c r="F69" s="46"/>
      <c r="G69" s="77">
        <f t="shared" si="4"/>
        <v>0</v>
      </c>
    </row>
    <row r="70" spans="2:7" s="39" customFormat="1" ht="45.75" customHeight="1" x14ac:dyDescent="0.25">
      <c r="B70" s="76" t="s">
        <v>98</v>
      </c>
      <c r="C70" s="55" t="s">
        <v>141</v>
      </c>
      <c r="D70" s="52" t="s">
        <v>3</v>
      </c>
      <c r="E70" s="54">
        <v>36.034999999999997</v>
      </c>
      <c r="F70" s="46"/>
      <c r="G70" s="77">
        <f t="shared" si="4"/>
        <v>0</v>
      </c>
    </row>
    <row r="71" spans="2:7" s="39" customFormat="1" ht="22.5" customHeight="1" x14ac:dyDescent="0.25">
      <c r="B71" s="170" t="s">
        <v>117</v>
      </c>
      <c r="C71" s="171"/>
      <c r="D71" s="171"/>
      <c r="E71" s="172"/>
      <c r="F71" s="59"/>
      <c r="G71" s="79">
        <f>SUBTOTAL(9,G64:G70)</f>
        <v>0</v>
      </c>
    </row>
    <row r="72" spans="2:7" s="39" customFormat="1" ht="22.5" customHeight="1" x14ac:dyDescent="0.25">
      <c r="B72" s="80" t="s">
        <v>33</v>
      </c>
      <c r="C72" s="60" t="s">
        <v>25</v>
      </c>
      <c r="D72" s="58"/>
      <c r="E72" s="56"/>
      <c r="F72" s="59"/>
      <c r="G72" s="81"/>
    </row>
    <row r="73" spans="2:7" s="39" customFormat="1" ht="30.75" customHeight="1" x14ac:dyDescent="0.25">
      <c r="B73" s="82" t="s">
        <v>52</v>
      </c>
      <c r="C73" s="62" t="s">
        <v>176</v>
      </c>
      <c r="D73" s="61" t="s">
        <v>14</v>
      </c>
      <c r="E73" s="63">
        <v>6.118750000000002E-2</v>
      </c>
      <c r="F73" s="46"/>
      <c r="G73" s="83">
        <f t="shared" ref="G73:G78" si="5">+F73*E73</f>
        <v>0</v>
      </c>
    </row>
    <row r="74" spans="2:7" s="39" customFormat="1" ht="32.25" customHeight="1" x14ac:dyDescent="0.25">
      <c r="B74" s="82" t="s">
        <v>53</v>
      </c>
      <c r="C74" s="62" t="s">
        <v>177</v>
      </c>
      <c r="D74" s="61" t="s">
        <v>14</v>
      </c>
      <c r="E74" s="63">
        <v>1.8749999999999999E-2</v>
      </c>
      <c r="F74" s="46"/>
      <c r="G74" s="83">
        <f t="shared" si="5"/>
        <v>0</v>
      </c>
    </row>
    <row r="75" spans="2:7" s="39" customFormat="1" ht="26.25" customHeight="1" x14ac:dyDescent="0.25">
      <c r="B75" s="82" t="s">
        <v>54</v>
      </c>
      <c r="C75" s="62" t="s">
        <v>26</v>
      </c>
      <c r="D75" s="61" t="s">
        <v>142</v>
      </c>
      <c r="E75" s="63">
        <v>19.11</v>
      </c>
      <c r="F75" s="46"/>
      <c r="G75" s="83">
        <f t="shared" si="5"/>
        <v>0</v>
      </c>
    </row>
    <row r="76" spans="2:7" s="39" customFormat="1" ht="34.5" customHeight="1" x14ac:dyDescent="0.25">
      <c r="B76" s="82" t="s">
        <v>55</v>
      </c>
      <c r="C76" s="62" t="s">
        <v>120</v>
      </c>
      <c r="D76" s="61" t="s">
        <v>4</v>
      </c>
      <c r="E76" s="63">
        <v>18.515000000000001</v>
      </c>
      <c r="F76" s="46"/>
      <c r="G76" s="83">
        <f t="shared" si="5"/>
        <v>0</v>
      </c>
    </row>
    <row r="77" spans="2:7" s="39" customFormat="1" ht="31.5" customHeight="1" x14ac:dyDescent="0.25">
      <c r="B77" s="82" t="s">
        <v>56</v>
      </c>
      <c r="C77" s="62" t="s">
        <v>121</v>
      </c>
      <c r="D77" s="61" t="s">
        <v>4</v>
      </c>
      <c r="E77" s="63">
        <v>4.8600000000000003</v>
      </c>
      <c r="F77" s="46"/>
      <c r="G77" s="83">
        <f t="shared" si="5"/>
        <v>0</v>
      </c>
    </row>
    <row r="78" spans="2:7" s="39" customFormat="1" ht="28.5" customHeight="1" x14ac:dyDescent="0.25">
      <c r="B78" s="82" t="s">
        <v>57</v>
      </c>
      <c r="C78" s="62" t="s">
        <v>34</v>
      </c>
      <c r="D78" s="61" t="s">
        <v>4</v>
      </c>
      <c r="E78" s="63">
        <v>3</v>
      </c>
      <c r="F78" s="46"/>
      <c r="G78" s="83">
        <f t="shared" si="5"/>
        <v>0</v>
      </c>
    </row>
    <row r="79" spans="2:7" s="39" customFormat="1" ht="18.75" customHeight="1" x14ac:dyDescent="0.25">
      <c r="B79" s="78"/>
      <c r="C79" s="57" t="s">
        <v>122</v>
      </c>
      <c r="D79" s="58"/>
      <c r="E79" s="56"/>
      <c r="F79" s="59"/>
      <c r="G79" s="79">
        <f>SUBTOTAL(9,G73:G78)</f>
        <v>0</v>
      </c>
    </row>
    <row r="80" spans="2:7" s="39" customFormat="1" ht="17.25" customHeight="1" x14ac:dyDescent="0.25">
      <c r="B80" s="80" t="s">
        <v>35</v>
      </c>
      <c r="C80" s="60" t="s">
        <v>27</v>
      </c>
      <c r="D80" s="58"/>
      <c r="E80" s="56"/>
      <c r="F80" s="59"/>
      <c r="G80" s="81"/>
    </row>
    <row r="81" spans="2:7" s="39" customFormat="1" ht="33" customHeight="1" x14ac:dyDescent="0.25">
      <c r="B81" s="84" t="s">
        <v>60</v>
      </c>
      <c r="C81" s="62" t="s">
        <v>36</v>
      </c>
      <c r="D81" s="64" t="s">
        <v>4</v>
      </c>
      <c r="E81" s="65">
        <v>9</v>
      </c>
      <c r="F81" s="46"/>
      <c r="G81" s="83">
        <f t="shared" ref="G81:G85" si="6">+F81*E81</f>
        <v>0</v>
      </c>
    </row>
    <row r="82" spans="2:7" s="39" customFormat="1" ht="28.5" customHeight="1" x14ac:dyDescent="0.25">
      <c r="B82" s="84" t="s">
        <v>61</v>
      </c>
      <c r="C82" s="62" t="s">
        <v>123</v>
      </c>
      <c r="D82" s="64" t="s">
        <v>5</v>
      </c>
      <c r="E82" s="65">
        <v>3</v>
      </c>
      <c r="F82" s="46"/>
      <c r="G82" s="83">
        <f t="shared" si="6"/>
        <v>0</v>
      </c>
    </row>
    <row r="83" spans="2:7" s="39" customFormat="1" ht="49.5" customHeight="1" x14ac:dyDescent="0.25">
      <c r="B83" s="84" t="s">
        <v>62</v>
      </c>
      <c r="C83" s="62" t="s">
        <v>28</v>
      </c>
      <c r="D83" s="64" t="s">
        <v>37</v>
      </c>
      <c r="E83" s="65">
        <v>1</v>
      </c>
      <c r="F83" s="46"/>
      <c r="G83" s="83">
        <f t="shared" si="6"/>
        <v>0</v>
      </c>
    </row>
    <row r="84" spans="2:7" s="39" customFormat="1" ht="50.25" customHeight="1" x14ac:dyDescent="0.25">
      <c r="B84" s="84" t="s">
        <v>83</v>
      </c>
      <c r="C84" s="62" t="s">
        <v>124</v>
      </c>
      <c r="D84" s="64" t="s">
        <v>125</v>
      </c>
      <c r="E84" s="65">
        <v>4</v>
      </c>
      <c r="F84" s="46"/>
      <c r="G84" s="83">
        <f t="shared" si="6"/>
        <v>0</v>
      </c>
    </row>
    <row r="85" spans="2:7" s="39" customFormat="1" ht="92.25" customHeight="1" x14ac:dyDescent="0.25">
      <c r="B85" s="84" t="s">
        <v>146</v>
      </c>
      <c r="C85" s="66" t="s">
        <v>126</v>
      </c>
      <c r="D85" s="64" t="s">
        <v>37</v>
      </c>
      <c r="E85" s="65">
        <v>1</v>
      </c>
      <c r="F85" s="46"/>
      <c r="G85" s="83">
        <f t="shared" si="6"/>
        <v>0</v>
      </c>
    </row>
    <row r="86" spans="2:7" s="39" customFormat="1" ht="19.5" customHeight="1" x14ac:dyDescent="0.25">
      <c r="B86" s="78"/>
      <c r="C86" s="57" t="s">
        <v>127</v>
      </c>
      <c r="D86" s="58"/>
      <c r="E86" s="56"/>
      <c r="F86" s="59"/>
      <c r="G86" s="79">
        <f>SUBTOTAL(9,G81:G85)</f>
        <v>0</v>
      </c>
    </row>
    <row r="87" spans="2:7" s="39" customFormat="1" ht="16.5" customHeight="1" x14ac:dyDescent="0.25">
      <c r="B87" s="80" t="s">
        <v>38</v>
      </c>
      <c r="C87" s="60" t="s">
        <v>128</v>
      </c>
      <c r="D87" s="58"/>
      <c r="E87" s="56"/>
      <c r="F87" s="59"/>
      <c r="G87" s="81"/>
    </row>
    <row r="88" spans="2:7" s="39" customFormat="1" ht="37.5" x14ac:dyDescent="0.25">
      <c r="B88" s="82" t="s">
        <v>73</v>
      </c>
      <c r="C88" s="55" t="s">
        <v>178</v>
      </c>
      <c r="D88" s="52" t="s">
        <v>5</v>
      </c>
      <c r="E88" s="54">
        <v>2</v>
      </c>
      <c r="F88" s="46"/>
      <c r="G88" s="77">
        <f>+E88*F88</f>
        <v>0</v>
      </c>
    </row>
    <row r="89" spans="2:7" s="39" customFormat="1" ht="13" x14ac:dyDescent="0.25">
      <c r="B89" s="78"/>
      <c r="C89" s="57" t="s">
        <v>129</v>
      </c>
      <c r="D89" s="58"/>
      <c r="E89" s="56"/>
      <c r="F89" s="59"/>
      <c r="G89" s="79">
        <f>SUBTOTAL(9,G88)</f>
        <v>0</v>
      </c>
    </row>
    <row r="90" spans="2:7" s="39" customFormat="1" ht="13" x14ac:dyDescent="0.25">
      <c r="B90" s="80" t="s">
        <v>130</v>
      </c>
      <c r="C90" s="60" t="s">
        <v>8</v>
      </c>
      <c r="D90" s="58"/>
      <c r="E90" s="56"/>
      <c r="F90" s="59"/>
      <c r="G90" s="81"/>
    </row>
    <row r="91" spans="2:7" s="39" customFormat="1" ht="54" customHeight="1" x14ac:dyDescent="0.25">
      <c r="B91" s="82" t="s">
        <v>88</v>
      </c>
      <c r="C91" s="62" t="s">
        <v>131</v>
      </c>
      <c r="D91" s="64" t="s">
        <v>3</v>
      </c>
      <c r="E91" s="63">
        <v>43</v>
      </c>
      <c r="F91" s="46"/>
      <c r="G91" s="83">
        <f t="shared" ref="G91:G94" si="7">+F91*E91</f>
        <v>0</v>
      </c>
    </row>
    <row r="92" spans="2:7" s="39" customFormat="1" ht="40.5" customHeight="1" x14ac:dyDescent="0.25">
      <c r="B92" s="82" t="s">
        <v>89</v>
      </c>
      <c r="C92" s="62" t="s">
        <v>132</v>
      </c>
      <c r="D92" s="64" t="s">
        <v>3</v>
      </c>
      <c r="E92" s="63">
        <v>43</v>
      </c>
      <c r="F92" s="46"/>
      <c r="G92" s="83">
        <f t="shared" si="7"/>
        <v>0</v>
      </c>
    </row>
    <row r="93" spans="2:7" s="39" customFormat="1" ht="36" customHeight="1" x14ac:dyDescent="0.25">
      <c r="B93" s="82" t="s">
        <v>90</v>
      </c>
      <c r="C93" s="62" t="s">
        <v>29</v>
      </c>
      <c r="D93" s="64" t="s">
        <v>3</v>
      </c>
      <c r="E93" s="63">
        <v>4.6287500000000001</v>
      </c>
      <c r="F93" s="46"/>
      <c r="G93" s="83">
        <f t="shared" si="7"/>
        <v>0</v>
      </c>
    </row>
    <row r="94" spans="2:7" s="39" customFormat="1" ht="33" customHeight="1" x14ac:dyDescent="0.25">
      <c r="B94" s="82" t="s">
        <v>91</v>
      </c>
      <c r="C94" s="62" t="s">
        <v>133</v>
      </c>
      <c r="D94" s="61" t="s">
        <v>3</v>
      </c>
      <c r="E94" s="63">
        <v>7.3920000000000012</v>
      </c>
      <c r="F94" s="46"/>
      <c r="G94" s="83">
        <f t="shared" si="7"/>
        <v>0</v>
      </c>
    </row>
    <row r="95" spans="2:7" s="39" customFormat="1" ht="30.75" customHeight="1" x14ac:dyDescent="0.25">
      <c r="B95" s="82" t="s">
        <v>92</v>
      </c>
      <c r="C95" s="55" t="s">
        <v>134</v>
      </c>
      <c r="D95" s="52" t="s">
        <v>135</v>
      </c>
      <c r="E95" s="54">
        <v>1</v>
      </c>
      <c r="F95" s="46"/>
      <c r="G95" s="77">
        <f>+F95*E95</f>
        <v>0</v>
      </c>
    </row>
    <row r="96" spans="2:7" s="39" customFormat="1" ht="18" customHeight="1" thickBot="1" x14ac:dyDescent="0.3">
      <c r="B96" s="78"/>
      <c r="C96" s="57" t="s">
        <v>136</v>
      </c>
      <c r="D96" s="58"/>
      <c r="E96" s="56"/>
      <c r="F96" s="59"/>
      <c r="G96" s="79">
        <f>SUBTOTAL(9,G91:G95)</f>
        <v>0</v>
      </c>
    </row>
    <row r="97" spans="2:7" s="39" customFormat="1" ht="19.5" customHeight="1" x14ac:dyDescent="0.25">
      <c r="B97" s="163" t="s">
        <v>188</v>
      </c>
      <c r="C97" s="164"/>
      <c r="D97" s="164"/>
      <c r="E97" s="164"/>
      <c r="F97" s="164"/>
      <c r="G97" s="90">
        <f>SUM(G96,G89,G86,G79,G71,G62,G52)</f>
        <v>0</v>
      </c>
    </row>
    <row r="98" spans="2:7" s="39" customFormat="1" ht="19.5" customHeight="1" thickBot="1" x14ac:dyDescent="0.3">
      <c r="B98" s="165" t="s">
        <v>189</v>
      </c>
      <c r="C98" s="166"/>
      <c r="D98" s="166"/>
      <c r="E98" s="166"/>
      <c r="F98" s="166"/>
      <c r="G98" s="73">
        <f>2*G97</f>
        <v>0</v>
      </c>
    </row>
    <row r="99" spans="2:7" ht="39.75" customHeight="1" thickBot="1" x14ac:dyDescent="0.4">
      <c r="B99" s="145" t="s">
        <v>190</v>
      </c>
      <c r="C99" s="146"/>
      <c r="D99" s="146"/>
      <c r="E99" s="146"/>
      <c r="F99" s="146"/>
      <c r="G99" s="91">
        <f>G98+G46+G8</f>
        <v>0</v>
      </c>
    </row>
    <row r="100" spans="2:7" ht="15.5" customHeight="1" thickBot="1" x14ac:dyDescent="0.4">
      <c r="B100" s="161"/>
      <c r="C100" s="162"/>
      <c r="D100" s="162"/>
      <c r="E100" s="162"/>
      <c r="F100" s="162"/>
      <c r="G100" s="94"/>
    </row>
    <row r="101" spans="2:7" ht="42" customHeight="1" x14ac:dyDescent="0.35">
      <c r="B101" s="67" t="s">
        <v>16</v>
      </c>
      <c r="C101" s="68"/>
      <c r="D101" s="69"/>
      <c r="E101" s="70"/>
      <c r="F101" s="71"/>
      <c r="G101" s="72" t="s">
        <v>21</v>
      </c>
    </row>
    <row r="102" spans="2:7" x14ac:dyDescent="0.35">
      <c r="B102" s="71"/>
      <c r="C102" s="68"/>
      <c r="D102" s="69"/>
      <c r="E102" s="70"/>
      <c r="F102" s="71"/>
      <c r="G102" s="69"/>
    </row>
    <row r="103" spans="2:7" x14ac:dyDescent="0.35">
      <c r="B103" s="71"/>
      <c r="C103" s="68"/>
      <c r="D103" s="69"/>
      <c r="E103" s="70"/>
      <c r="F103" s="71"/>
      <c r="G103" s="69"/>
    </row>
    <row r="104" spans="2:7" x14ac:dyDescent="0.35">
      <c r="B104" s="71"/>
      <c r="C104" s="68"/>
      <c r="D104" s="69"/>
      <c r="E104" s="70"/>
      <c r="F104" s="71"/>
      <c r="G104" s="69"/>
    </row>
    <row r="105" spans="2:7" x14ac:dyDescent="0.35">
      <c r="B105" s="71"/>
      <c r="C105" s="68"/>
      <c r="D105" s="69"/>
      <c r="E105" s="70"/>
      <c r="F105" s="71"/>
      <c r="G105" s="69"/>
    </row>
    <row r="106" spans="2:7" x14ac:dyDescent="0.35">
      <c r="B106" s="71"/>
      <c r="C106" s="68"/>
      <c r="D106" s="69"/>
      <c r="E106" s="70"/>
      <c r="F106" s="71"/>
      <c r="G106" s="69"/>
    </row>
  </sheetData>
  <mergeCells count="27">
    <mergeCell ref="B8:F8"/>
    <mergeCell ref="B1:G1"/>
    <mergeCell ref="B2:G2"/>
    <mergeCell ref="B3:G3"/>
    <mergeCell ref="B4:G4"/>
    <mergeCell ref="C6:G6"/>
    <mergeCell ref="B44:F44"/>
    <mergeCell ref="B9:G9"/>
    <mergeCell ref="B10:G10"/>
    <mergeCell ref="C11:G11"/>
    <mergeCell ref="B16:F16"/>
    <mergeCell ref="C17:G17"/>
    <mergeCell ref="B22:F22"/>
    <mergeCell ref="C23:G23"/>
    <mergeCell ref="B29:F29"/>
    <mergeCell ref="C30:G30"/>
    <mergeCell ref="B37:F37"/>
    <mergeCell ref="C38:G38"/>
    <mergeCell ref="B100:F100"/>
    <mergeCell ref="B98:F98"/>
    <mergeCell ref="B99:F99"/>
    <mergeCell ref="B45:F45"/>
    <mergeCell ref="B46:F46"/>
    <mergeCell ref="B47:G47"/>
    <mergeCell ref="B48:G48"/>
    <mergeCell ref="B71:E71"/>
    <mergeCell ref="B97:F97"/>
  </mergeCells>
  <conditionalFormatting sqref="F7">
    <cfRule type="containsBlanks" dxfId="89" priority="15">
      <formula>LEN(TRIM(F7))=0</formula>
    </cfRule>
  </conditionalFormatting>
  <conditionalFormatting sqref="F12:F15">
    <cfRule type="containsBlanks" dxfId="88" priority="16">
      <formula>LEN(TRIM(F12))=0</formula>
    </cfRule>
  </conditionalFormatting>
  <conditionalFormatting sqref="F18:F21">
    <cfRule type="containsBlanks" dxfId="87" priority="17">
      <formula>LEN(TRIM(F18))=0</formula>
    </cfRule>
  </conditionalFormatting>
  <conditionalFormatting sqref="F24:F28">
    <cfRule type="containsBlanks" dxfId="86" priority="18">
      <formula>LEN(TRIM(F24))=0</formula>
    </cfRule>
  </conditionalFormatting>
  <conditionalFormatting sqref="F31:F36">
    <cfRule type="containsBlanks" dxfId="85" priority="19">
      <formula>LEN(TRIM(F31))=0</formula>
    </cfRule>
  </conditionalFormatting>
  <conditionalFormatting sqref="F39:F43">
    <cfRule type="containsBlanks" dxfId="84" priority="20">
      <formula>LEN(TRIM(F39))=0</formula>
    </cfRule>
  </conditionalFormatting>
  <conditionalFormatting sqref="F50:F51">
    <cfRule type="containsBlanks" dxfId="83" priority="7">
      <formula>LEN(TRIM(F50))=0</formula>
    </cfRule>
  </conditionalFormatting>
  <conditionalFormatting sqref="F54:F61">
    <cfRule type="containsBlanks" dxfId="82" priority="6">
      <formula>LEN(TRIM(F54))=0</formula>
    </cfRule>
  </conditionalFormatting>
  <conditionalFormatting sqref="F64:F70">
    <cfRule type="containsBlanks" dxfId="81" priority="5">
      <formula>LEN(TRIM(F64))=0</formula>
    </cfRule>
  </conditionalFormatting>
  <conditionalFormatting sqref="F73:F78">
    <cfRule type="containsBlanks" dxfId="80" priority="4">
      <formula>LEN(TRIM(F73))=0</formula>
    </cfRule>
  </conditionalFormatting>
  <conditionalFormatting sqref="F81:F85">
    <cfRule type="containsBlanks" dxfId="79" priority="3">
      <formula>LEN(TRIM(F81))=0</formula>
    </cfRule>
  </conditionalFormatting>
  <conditionalFormatting sqref="F88">
    <cfRule type="containsBlanks" dxfId="78" priority="2">
      <formula>LEN(TRIM(F88))=0</formula>
    </cfRule>
  </conditionalFormatting>
  <conditionalFormatting sqref="F91:F95">
    <cfRule type="containsBlanks" dxfId="77"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6E1E-3AC2-479F-89EB-5FAA69559235}">
  <sheetPr>
    <tabColor rgb="FFFF0000"/>
    <pageSetUpPr fitToPage="1"/>
  </sheetPr>
  <dimension ref="B1:HZ54"/>
  <sheetViews>
    <sheetView showGridLines="0" zoomScale="90" zoomScaleNormal="90" zoomScaleSheetLayoutView="110" workbookViewId="0">
      <selection activeCell="M19" sqref="M19"/>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228</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196</v>
      </c>
      <c r="C9" s="146"/>
      <c r="D9" s="146"/>
      <c r="E9" s="146"/>
      <c r="F9" s="146"/>
      <c r="G9" s="147"/>
    </row>
    <row r="10" spans="2:234" ht="26.15" customHeight="1" x14ac:dyDescent="0.35">
      <c r="B10" s="167" t="s">
        <v>195</v>
      </c>
      <c r="C10" s="168"/>
      <c r="D10" s="168"/>
      <c r="E10" s="168"/>
      <c r="F10" s="168"/>
      <c r="G10" s="169"/>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19.5</v>
      </c>
      <c r="F12" s="46"/>
      <c r="G12" s="23">
        <f t="shared" ref="G12:G13" si="0">+E12*F12</f>
        <v>0</v>
      </c>
    </row>
    <row r="13" spans="2:234" s="39" customFormat="1" ht="25.5" customHeight="1" x14ac:dyDescent="0.25">
      <c r="B13" s="18" t="s">
        <v>40</v>
      </c>
      <c r="C13" s="95" t="s">
        <v>171</v>
      </c>
      <c r="D13" s="28" t="s">
        <v>11</v>
      </c>
      <c r="E13" s="11">
        <v>1.9500000000000002</v>
      </c>
      <c r="F13" s="46"/>
      <c r="G13" s="23">
        <f t="shared" si="0"/>
        <v>0</v>
      </c>
    </row>
    <row r="14" spans="2:234" s="40" customFormat="1" ht="49.5" customHeight="1" x14ac:dyDescent="0.35">
      <c r="B14" s="18" t="s">
        <v>41</v>
      </c>
      <c r="C14" s="41" t="s">
        <v>79</v>
      </c>
      <c r="D14" s="12" t="s">
        <v>11</v>
      </c>
      <c r="E14" s="11">
        <v>14.399999999999999</v>
      </c>
      <c r="F14" s="46"/>
      <c r="G14" s="23">
        <f>+E14*F14</f>
        <v>0</v>
      </c>
    </row>
    <row r="15" spans="2:234" s="42" customFormat="1" ht="39.75" customHeight="1" x14ac:dyDescent="0.35">
      <c r="B15" s="18" t="s">
        <v>143</v>
      </c>
      <c r="C15" s="38" t="s">
        <v>156</v>
      </c>
      <c r="D15" s="12" t="s">
        <v>14</v>
      </c>
      <c r="E15" s="13">
        <v>17.399999999999999</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24.7316666666667*1.1</f>
        <v>27.204833333333372</v>
      </c>
      <c r="F18" s="46"/>
      <c r="G18" s="23">
        <f t="shared" ref="G18:G21" si="1">+E18*F18</f>
        <v>0</v>
      </c>
    </row>
    <row r="19" spans="2:7" s="36" customFormat="1" ht="44.25" customHeight="1" x14ac:dyDescent="0.3">
      <c r="B19" s="44" t="s">
        <v>43</v>
      </c>
      <c r="C19" s="37" t="s">
        <v>48</v>
      </c>
      <c r="D19" s="25" t="s">
        <v>11</v>
      </c>
      <c r="E19" s="43">
        <f>1.62*1.1</f>
        <v>1.7820000000000003</v>
      </c>
      <c r="F19" s="46"/>
      <c r="G19" s="23">
        <f t="shared" si="1"/>
        <v>0</v>
      </c>
    </row>
    <row r="20" spans="2:7" s="36" customFormat="1" ht="42" customHeight="1" x14ac:dyDescent="0.3">
      <c r="B20" s="44" t="s">
        <v>47</v>
      </c>
      <c r="C20" s="26" t="s">
        <v>50</v>
      </c>
      <c r="D20" s="25" t="s">
        <v>11</v>
      </c>
      <c r="E20" s="43">
        <f>1.2375*1.1</f>
        <v>1.3612500000000001</v>
      </c>
      <c r="F20" s="46"/>
      <c r="G20" s="23">
        <f t="shared" si="1"/>
        <v>0</v>
      </c>
    </row>
    <row r="21" spans="2:7" s="36" customFormat="1" ht="32.25" customHeight="1" x14ac:dyDescent="0.3">
      <c r="B21" s="44" t="s">
        <v>81</v>
      </c>
      <c r="C21" s="38" t="s">
        <v>151</v>
      </c>
      <c r="D21" s="10" t="s">
        <v>11</v>
      </c>
      <c r="E21" s="13">
        <v>5.8</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2.31</v>
      </c>
      <c r="F24" s="46"/>
      <c r="G24" s="45">
        <f>+F24*E24</f>
        <v>0</v>
      </c>
    </row>
    <row r="25" spans="2:7" s="39" customFormat="1" ht="29.25" customHeight="1" x14ac:dyDescent="0.25">
      <c r="B25" s="44" t="s">
        <v>45</v>
      </c>
      <c r="C25" s="26" t="s">
        <v>159</v>
      </c>
      <c r="D25" s="31" t="s">
        <v>14</v>
      </c>
      <c r="E25" s="30">
        <v>0.72600000000000009</v>
      </c>
      <c r="F25" s="46"/>
      <c r="G25" s="45">
        <f>+F25*E25</f>
        <v>0</v>
      </c>
    </row>
    <row r="26" spans="2:7" s="39" customFormat="1" ht="41.25" customHeight="1" x14ac:dyDescent="0.25">
      <c r="B26" s="44" t="s">
        <v>49</v>
      </c>
      <c r="C26" s="26" t="s">
        <v>58</v>
      </c>
      <c r="D26" s="31" t="s">
        <v>4</v>
      </c>
      <c r="E26" s="30">
        <v>52</v>
      </c>
      <c r="F26" s="46"/>
      <c r="G26" s="45">
        <f>+F26*E26</f>
        <v>0</v>
      </c>
    </row>
    <row r="27" spans="2:7" s="39" customFormat="1" ht="32.25" customHeight="1" x14ac:dyDescent="0.25">
      <c r="B27" s="44" t="s">
        <v>51</v>
      </c>
      <c r="C27" s="26" t="s">
        <v>71</v>
      </c>
      <c r="D27" s="31" t="s">
        <v>3</v>
      </c>
      <c r="E27" s="30">
        <v>196.2</v>
      </c>
      <c r="F27" s="46"/>
      <c r="G27" s="45">
        <f>+E27*F27</f>
        <v>0</v>
      </c>
    </row>
    <row r="28" spans="2:7" s="39" customFormat="1" ht="29.25" customHeight="1" x14ac:dyDescent="0.25">
      <c r="B28" s="44" t="s">
        <v>82</v>
      </c>
      <c r="C28" s="26" t="s">
        <v>72</v>
      </c>
      <c r="D28" s="31" t="s">
        <v>4</v>
      </c>
      <c r="E28" s="32">
        <v>20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2</v>
      </c>
      <c r="F31" s="46"/>
      <c r="G31" s="45">
        <f>+E31*F31</f>
        <v>0</v>
      </c>
    </row>
    <row r="32" spans="2:7" s="39" customFormat="1" ht="42.75" customHeight="1" x14ac:dyDescent="0.25">
      <c r="B32" s="44" t="s">
        <v>53</v>
      </c>
      <c r="C32" s="26" t="s">
        <v>65</v>
      </c>
      <c r="D32" s="34" t="s">
        <v>63</v>
      </c>
      <c r="E32" s="30">
        <v>8</v>
      </c>
      <c r="F32" s="46"/>
      <c r="G32" s="45">
        <f>+E32*F32</f>
        <v>0</v>
      </c>
    </row>
    <row r="33" spans="2:7" s="40" customFormat="1" ht="47.25" customHeight="1" x14ac:dyDescent="0.35">
      <c r="B33" s="44" t="s">
        <v>54</v>
      </c>
      <c r="C33" s="26" t="s">
        <v>64</v>
      </c>
      <c r="D33" s="25" t="s">
        <v>63</v>
      </c>
      <c r="E33" s="30">
        <v>2</v>
      </c>
      <c r="F33" s="46"/>
      <c r="G33" s="45">
        <f>+E33*F33</f>
        <v>0</v>
      </c>
    </row>
    <row r="34" spans="2:7" s="40" customFormat="1" ht="43.5" customHeight="1" x14ac:dyDescent="0.35">
      <c r="B34" s="85" t="s">
        <v>55</v>
      </c>
      <c r="C34" s="86" t="s">
        <v>150</v>
      </c>
      <c r="D34" s="87" t="s">
        <v>63</v>
      </c>
      <c r="E34" s="88">
        <v>42</v>
      </c>
      <c r="F34" s="46"/>
      <c r="G34" s="45">
        <f t="shared" ref="G34:G36" si="2">+E34*F34</f>
        <v>0</v>
      </c>
    </row>
    <row r="35" spans="2:7" s="40" customFormat="1" ht="42" customHeight="1" x14ac:dyDescent="0.35">
      <c r="B35" s="85" t="s">
        <v>56</v>
      </c>
      <c r="C35" s="86" t="s">
        <v>148</v>
      </c>
      <c r="D35" s="87" t="s">
        <v>63</v>
      </c>
      <c r="E35" s="88">
        <v>2</v>
      </c>
      <c r="F35" s="46"/>
      <c r="G35" s="45">
        <f t="shared" si="2"/>
        <v>0</v>
      </c>
    </row>
    <row r="36" spans="2:7" s="40" customFormat="1" ht="45" customHeight="1" x14ac:dyDescent="0.35">
      <c r="B36" s="85" t="s">
        <v>57</v>
      </c>
      <c r="C36" s="86" t="s">
        <v>149</v>
      </c>
      <c r="D36" s="87" t="s">
        <v>63</v>
      </c>
      <c r="E36" s="88">
        <v>2</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12</v>
      </c>
      <c r="F39" s="46"/>
      <c r="G39" s="45">
        <f>+F39*E39</f>
        <v>0</v>
      </c>
    </row>
    <row r="40" spans="2:7" s="40" customFormat="1" ht="34.5" customHeight="1" x14ac:dyDescent="0.35">
      <c r="B40" s="20" t="s">
        <v>61</v>
      </c>
      <c r="C40" s="26" t="s">
        <v>10</v>
      </c>
      <c r="D40" s="31" t="s">
        <v>3</v>
      </c>
      <c r="E40" s="35">
        <v>25.343999999999998</v>
      </c>
      <c r="F40" s="46"/>
      <c r="G40" s="45">
        <f>+F40*E40</f>
        <v>0</v>
      </c>
    </row>
    <row r="41" spans="2:7" s="40" customFormat="1" ht="34.5" customHeight="1" x14ac:dyDescent="0.35">
      <c r="B41" s="19" t="s">
        <v>62</v>
      </c>
      <c r="C41" s="26" t="s">
        <v>67</v>
      </c>
      <c r="D41" s="31" t="s">
        <v>3</v>
      </c>
      <c r="E41" s="26">
        <v>8.7119999999999997</v>
      </c>
      <c r="F41" s="46"/>
      <c r="G41" s="45">
        <f>+F41*E41</f>
        <v>0</v>
      </c>
    </row>
    <row r="42" spans="2:7" s="40" customFormat="1" ht="41.25" customHeight="1" x14ac:dyDescent="0.35">
      <c r="B42" s="20" t="s">
        <v>83</v>
      </c>
      <c r="C42" s="26" t="s">
        <v>68</v>
      </c>
      <c r="D42" s="31" t="s">
        <v>3</v>
      </c>
      <c r="E42" s="35">
        <v>13</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22" customHeight="1" thickBot="1" x14ac:dyDescent="0.4">
      <c r="B45" s="156" t="s">
        <v>191</v>
      </c>
      <c r="C45" s="157"/>
      <c r="D45" s="157"/>
      <c r="E45" s="157"/>
      <c r="F45" s="157"/>
      <c r="G45" s="90">
        <f>SUM(G44,G37,G29,G22,G16)</f>
        <v>0</v>
      </c>
    </row>
    <row r="46" spans="2:7" ht="48.5" customHeight="1" thickBot="1" x14ac:dyDescent="0.4">
      <c r="B46" s="145" t="s">
        <v>192</v>
      </c>
      <c r="C46" s="146"/>
      <c r="D46" s="146"/>
      <c r="E46" s="146"/>
      <c r="F46" s="146"/>
      <c r="G46" s="91">
        <f>G45</f>
        <v>0</v>
      </c>
    </row>
    <row r="47" spans="2:7" ht="39.75" customHeight="1" thickBot="1" x14ac:dyDescent="0.4">
      <c r="B47" s="145" t="s">
        <v>193</v>
      </c>
      <c r="C47" s="146"/>
      <c r="D47" s="146"/>
      <c r="E47" s="146"/>
      <c r="F47" s="146"/>
      <c r="G47" s="91">
        <f>+G46</f>
        <v>0</v>
      </c>
    </row>
    <row r="48" spans="2:7" ht="15.5" customHeight="1" thickBot="1" x14ac:dyDescent="0.4">
      <c r="B48" s="161"/>
      <c r="C48" s="162"/>
      <c r="D48" s="162"/>
      <c r="E48" s="162"/>
      <c r="F48" s="162"/>
      <c r="G48" s="94"/>
    </row>
    <row r="49" spans="2:7" ht="42" customHeight="1" x14ac:dyDescent="0.35">
      <c r="B49" s="67" t="s">
        <v>16</v>
      </c>
      <c r="C49" s="68"/>
      <c r="D49" s="69"/>
      <c r="E49" s="70"/>
      <c r="F49" s="71"/>
      <c r="G49" s="72" t="s">
        <v>21</v>
      </c>
    </row>
    <row r="50" spans="2:7" x14ac:dyDescent="0.35">
      <c r="B50" s="71"/>
      <c r="C50" s="68"/>
      <c r="D50" s="69"/>
      <c r="E50" s="70"/>
      <c r="F50" s="71"/>
      <c r="G50" s="69"/>
    </row>
    <row r="51" spans="2:7" x14ac:dyDescent="0.35">
      <c r="B51" s="71"/>
      <c r="C51" s="68"/>
      <c r="D51" s="69"/>
      <c r="E51" s="70"/>
      <c r="F51" s="71"/>
      <c r="G51" s="69"/>
    </row>
    <row r="52" spans="2:7" x14ac:dyDescent="0.35">
      <c r="B52" s="71"/>
      <c r="C52" s="68"/>
      <c r="D52" s="69"/>
      <c r="E52" s="70"/>
      <c r="F52" s="71"/>
      <c r="G52" s="69"/>
    </row>
    <row r="53" spans="2:7" x14ac:dyDescent="0.35">
      <c r="B53" s="71"/>
      <c r="C53" s="68"/>
      <c r="D53" s="69"/>
      <c r="E53" s="70"/>
      <c r="F53" s="71"/>
      <c r="G53" s="69"/>
    </row>
    <row r="54" spans="2:7" x14ac:dyDescent="0.35">
      <c r="B54" s="71"/>
      <c r="C54" s="68"/>
      <c r="D54" s="69"/>
      <c r="E54" s="70"/>
      <c r="F54" s="71"/>
      <c r="G54" s="69"/>
    </row>
  </sheetData>
  <mergeCells count="22">
    <mergeCell ref="B22:F22"/>
    <mergeCell ref="B1:G1"/>
    <mergeCell ref="B2:G2"/>
    <mergeCell ref="B3:G3"/>
    <mergeCell ref="B4:G4"/>
    <mergeCell ref="C6:G6"/>
    <mergeCell ref="B8:F8"/>
    <mergeCell ref="B9:G9"/>
    <mergeCell ref="B10:G10"/>
    <mergeCell ref="C11:G11"/>
    <mergeCell ref="B16:F16"/>
    <mergeCell ref="C17:G17"/>
    <mergeCell ref="B47:F47"/>
    <mergeCell ref="B48:F48"/>
    <mergeCell ref="B45:F45"/>
    <mergeCell ref="B46:F46"/>
    <mergeCell ref="C23:G23"/>
    <mergeCell ref="B29:F29"/>
    <mergeCell ref="C30:G30"/>
    <mergeCell ref="B37:F37"/>
    <mergeCell ref="C38:G38"/>
    <mergeCell ref="B44:F44"/>
  </mergeCells>
  <conditionalFormatting sqref="F7">
    <cfRule type="containsBlanks" dxfId="76" priority="13">
      <formula>LEN(TRIM(F7))=0</formula>
    </cfRule>
  </conditionalFormatting>
  <conditionalFormatting sqref="F12:F15">
    <cfRule type="containsBlanks" dxfId="75" priority="8">
      <formula>LEN(TRIM(F12))=0</formula>
    </cfRule>
  </conditionalFormatting>
  <conditionalFormatting sqref="F18:F21">
    <cfRule type="containsBlanks" dxfId="74" priority="9">
      <formula>LEN(TRIM(F18))=0</formula>
    </cfRule>
  </conditionalFormatting>
  <conditionalFormatting sqref="F24:F28">
    <cfRule type="containsBlanks" dxfId="73" priority="10">
      <formula>LEN(TRIM(F24))=0</formula>
    </cfRule>
  </conditionalFormatting>
  <conditionalFormatting sqref="F31:F36">
    <cfRule type="containsBlanks" dxfId="72" priority="11">
      <formula>LEN(TRIM(F31))=0</formula>
    </cfRule>
  </conditionalFormatting>
  <conditionalFormatting sqref="F39:F43">
    <cfRule type="containsBlanks" dxfId="71" priority="12">
      <formula>LEN(TRIM(F39))=0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887A-3FEF-46A0-9816-82B0D41246F9}">
  <sheetPr>
    <tabColor rgb="FFFF0000"/>
    <pageSetUpPr fitToPage="1"/>
  </sheetPr>
  <dimension ref="B1:HZ106"/>
  <sheetViews>
    <sheetView showGridLines="0" zoomScale="90" zoomScaleNormal="90" zoomScaleSheetLayoutView="110" workbookViewId="0">
      <selection activeCell="B4" sqref="B4:G4"/>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228</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221</v>
      </c>
      <c r="C9" s="146"/>
      <c r="D9" s="146"/>
      <c r="E9" s="146"/>
      <c r="F9" s="146"/>
      <c r="G9" s="147"/>
    </row>
    <row r="10" spans="2:234" ht="26.15" customHeight="1" x14ac:dyDescent="0.35">
      <c r="B10" s="148" t="s">
        <v>202</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7" s="40" customFormat="1" ht="47.25" customHeight="1" x14ac:dyDescent="0.35">
      <c r="B33" s="44" t="s">
        <v>54</v>
      </c>
      <c r="C33" s="26" t="s">
        <v>64</v>
      </c>
      <c r="D33" s="25" t="s">
        <v>63</v>
      </c>
      <c r="E33" s="30">
        <v>3</v>
      </c>
      <c r="F33" s="46"/>
      <c r="G33" s="45">
        <f>+E33*F33</f>
        <v>0</v>
      </c>
    </row>
    <row r="34" spans="2:7" s="40" customFormat="1" ht="43.5" customHeight="1" x14ac:dyDescent="0.35">
      <c r="B34" s="85" t="s">
        <v>55</v>
      </c>
      <c r="C34" s="86" t="s">
        <v>150</v>
      </c>
      <c r="D34" s="87" t="s">
        <v>63</v>
      </c>
      <c r="E34" s="88">
        <v>63</v>
      </c>
      <c r="F34" s="46"/>
      <c r="G34" s="45">
        <f t="shared" ref="G34:G36" si="2">+E34*F34</f>
        <v>0</v>
      </c>
    </row>
    <row r="35" spans="2:7" s="40" customFormat="1" ht="42" customHeight="1" x14ac:dyDescent="0.35">
      <c r="B35" s="85" t="s">
        <v>56</v>
      </c>
      <c r="C35" s="86" t="s">
        <v>148</v>
      </c>
      <c r="D35" s="87" t="s">
        <v>63</v>
      </c>
      <c r="E35" s="88">
        <v>3</v>
      </c>
      <c r="F35" s="46"/>
      <c r="G35" s="45">
        <f t="shared" si="2"/>
        <v>0</v>
      </c>
    </row>
    <row r="36" spans="2:7" s="40" customFormat="1" ht="45" customHeight="1" x14ac:dyDescent="0.35">
      <c r="B36" s="85" t="s">
        <v>57</v>
      </c>
      <c r="C36" s="86" t="s">
        <v>149</v>
      </c>
      <c r="D36" s="87" t="s">
        <v>63</v>
      </c>
      <c r="E36" s="88">
        <v>3</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18</v>
      </c>
      <c r="F39" s="46"/>
      <c r="G39" s="45">
        <f>+F39*E39</f>
        <v>0</v>
      </c>
    </row>
    <row r="40" spans="2:7" s="40" customFormat="1" ht="34.5" customHeight="1" x14ac:dyDescent="0.35">
      <c r="B40" s="20" t="s">
        <v>61</v>
      </c>
      <c r="C40" s="26" t="s">
        <v>10</v>
      </c>
      <c r="D40" s="31" t="s">
        <v>3</v>
      </c>
      <c r="E40" s="35">
        <v>38.016000000000005</v>
      </c>
      <c r="F40" s="46"/>
      <c r="G40" s="45">
        <f>+F40*E40</f>
        <v>0</v>
      </c>
    </row>
    <row r="41" spans="2:7" s="40" customFormat="1" ht="34.5" customHeight="1" x14ac:dyDescent="0.35">
      <c r="B41" s="19" t="s">
        <v>62</v>
      </c>
      <c r="C41" s="26" t="s">
        <v>67</v>
      </c>
      <c r="D41" s="31" t="s">
        <v>3</v>
      </c>
      <c r="E41" s="26">
        <v>13.068000000000001</v>
      </c>
      <c r="F41" s="46"/>
      <c r="G41" s="45">
        <f>+F41*E41</f>
        <v>0</v>
      </c>
    </row>
    <row r="42" spans="2:7" s="40" customFormat="1" ht="41.25" customHeight="1" x14ac:dyDescent="0.35">
      <c r="B42" s="20" t="s">
        <v>83</v>
      </c>
      <c r="C42" s="26" t="s">
        <v>68</v>
      </c>
      <c r="D42" s="31" t="s">
        <v>3</v>
      </c>
      <c r="E42" s="35">
        <v>19.5</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32.25" customHeight="1" thickBot="1" x14ac:dyDescent="0.4">
      <c r="B45" s="156" t="s">
        <v>202</v>
      </c>
      <c r="C45" s="157"/>
      <c r="D45" s="157"/>
      <c r="E45" s="157"/>
      <c r="F45" s="157"/>
      <c r="G45" s="90">
        <f>SUM(G44,G37,G29,G22,G16)</f>
        <v>0</v>
      </c>
    </row>
    <row r="46" spans="2:7" ht="39.75" customHeight="1" thickBot="1" x14ac:dyDescent="0.4">
      <c r="B46" s="145" t="s">
        <v>203</v>
      </c>
      <c r="C46" s="146"/>
      <c r="D46" s="146"/>
      <c r="E46" s="146"/>
      <c r="F46" s="146"/>
      <c r="G46" s="91">
        <f>G45*2</f>
        <v>0</v>
      </c>
    </row>
    <row r="47" spans="2:7" ht="12.75" customHeight="1" thickBot="1" x14ac:dyDescent="0.4">
      <c r="B47" s="158"/>
      <c r="C47" s="159"/>
      <c r="D47" s="159"/>
      <c r="E47" s="159"/>
      <c r="F47" s="159"/>
      <c r="G47" s="160"/>
    </row>
    <row r="48" spans="2:7" s="39" customFormat="1" ht="26.5" customHeight="1" x14ac:dyDescent="0.25">
      <c r="B48" s="167" t="s">
        <v>204</v>
      </c>
      <c r="C48" s="168"/>
      <c r="D48" s="168"/>
      <c r="E48" s="168"/>
      <c r="F48" s="168"/>
      <c r="G48" s="169"/>
    </row>
    <row r="49" spans="2:8" s="39" customFormat="1" ht="24" customHeight="1" x14ac:dyDescent="0.25">
      <c r="B49" s="74" t="s">
        <v>30</v>
      </c>
      <c r="C49" s="48" t="s">
        <v>22</v>
      </c>
      <c r="D49" s="49"/>
      <c r="E49" s="50"/>
      <c r="F49" s="51"/>
      <c r="G49" s="75"/>
    </row>
    <row r="50" spans="2:8" s="39" customFormat="1" ht="22.5" customHeight="1" x14ac:dyDescent="0.25">
      <c r="B50" s="76" t="s">
        <v>39</v>
      </c>
      <c r="C50" s="55" t="s">
        <v>137</v>
      </c>
      <c r="D50" s="52" t="s">
        <v>138</v>
      </c>
      <c r="E50" s="54">
        <v>48</v>
      </c>
      <c r="F50" s="46"/>
      <c r="G50" s="77">
        <f>+E50*F50</f>
        <v>0</v>
      </c>
    </row>
    <row r="51" spans="2:8" s="39" customFormat="1" ht="66.75" customHeight="1" x14ac:dyDescent="0.25">
      <c r="B51" s="76" t="s">
        <v>40</v>
      </c>
      <c r="C51" s="53" t="s">
        <v>102</v>
      </c>
      <c r="D51" s="52" t="s">
        <v>138</v>
      </c>
      <c r="E51" s="54">
        <v>5</v>
      </c>
      <c r="F51" s="46"/>
      <c r="G51" s="77">
        <f>+E51*F51</f>
        <v>0</v>
      </c>
    </row>
    <row r="52" spans="2:8" s="39" customFormat="1" ht="18.75" customHeight="1" x14ac:dyDescent="0.25">
      <c r="B52" s="78"/>
      <c r="C52" s="57" t="s">
        <v>103</v>
      </c>
      <c r="D52" s="58"/>
      <c r="E52" s="56"/>
      <c r="F52" s="59"/>
      <c r="G52" s="79">
        <f>SUBTOTAL(9,G50:G51)</f>
        <v>0</v>
      </c>
    </row>
    <row r="53" spans="2:8" s="39" customFormat="1" ht="20.25" customHeight="1" x14ac:dyDescent="0.25">
      <c r="B53" s="80" t="s">
        <v>31</v>
      </c>
      <c r="C53" s="60" t="s">
        <v>23</v>
      </c>
      <c r="D53" s="58"/>
      <c r="E53" s="56"/>
      <c r="F53" s="59"/>
      <c r="G53" s="81"/>
    </row>
    <row r="54" spans="2:8" s="39" customFormat="1" ht="30.75" customHeight="1" x14ac:dyDescent="0.25">
      <c r="B54" s="82" t="s">
        <v>42</v>
      </c>
      <c r="C54" s="62" t="s">
        <v>104</v>
      </c>
      <c r="D54" s="61" t="s">
        <v>139</v>
      </c>
      <c r="E54" s="63">
        <v>0.66275000000000006</v>
      </c>
      <c r="F54" s="46"/>
      <c r="G54" s="83">
        <f>+E54*F54</f>
        <v>0</v>
      </c>
    </row>
    <row r="55" spans="2:8" s="39" customFormat="1" ht="30" customHeight="1" x14ac:dyDescent="0.25">
      <c r="B55" s="82" t="s">
        <v>43</v>
      </c>
      <c r="C55" s="62" t="s">
        <v>105</v>
      </c>
      <c r="D55" s="61" t="s">
        <v>139</v>
      </c>
      <c r="E55" s="63">
        <v>2.1208000000000005</v>
      </c>
      <c r="F55" s="46"/>
      <c r="G55" s="83">
        <f>+E55*F55</f>
        <v>0</v>
      </c>
    </row>
    <row r="56" spans="2:8" s="39" customFormat="1" ht="29.25" customHeight="1" x14ac:dyDescent="0.25">
      <c r="B56" s="82" t="s">
        <v>47</v>
      </c>
      <c r="C56" s="62" t="s">
        <v>106</v>
      </c>
      <c r="D56" s="61" t="s">
        <v>139</v>
      </c>
      <c r="E56" s="63">
        <v>0.66000000000000014</v>
      </c>
      <c r="F56" s="46"/>
      <c r="G56" s="83">
        <f t="shared" ref="G56:G61" si="3">+E56*F56</f>
        <v>0</v>
      </c>
      <c r="H56" s="89"/>
    </row>
    <row r="57" spans="2:8" s="39" customFormat="1" ht="28.5" customHeight="1" x14ac:dyDescent="0.25">
      <c r="B57" s="82" t="s">
        <v>81</v>
      </c>
      <c r="C57" s="62" t="s">
        <v>153</v>
      </c>
      <c r="D57" s="61" t="s">
        <v>139</v>
      </c>
      <c r="E57" s="63">
        <v>1.4592000000000003</v>
      </c>
      <c r="F57" s="46"/>
      <c r="G57" s="83">
        <f t="shared" si="3"/>
        <v>0</v>
      </c>
    </row>
    <row r="58" spans="2:8" s="39" customFormat="1" ht="24.75" customHeight="1" x14ac:dyDescent="0.25">
      <c r="B58" s="82" t="s">
        <v>85</v>
      </c>
      <c r="C58" s="62" t="s">
        <v>107</v>
      </c>
      <c r="D58" s="61" t="s">
        <v>139</v>
      </c>
      <c r="E58" s="63">
        <v>14.96</v>
      </c>
      <c r="F58" s="46"/>
      <c r="G58" s="83">
        <f t="shared" si="3"/>
        <v>0</v>
      </c>
    </row>
    <row r="59" spans="2:8" s="39" customFormat="1" ht="45" customHeight="1" x14ac:dyDescent="0.25">
      <c r="B59" s="82" t="s">
        <v>86</v>
      </c>
      <c r="C59" s="62" t="s">
        <v>108</v>
      </c>
      <c r="D59" s="61" t="s">
        <v>139</v>
      </c>
      <c r="E59" s="63">
        <v>2.3760000000000003</v>
      </c>
      <c r="F59" s="46"/>
      <c r="G59" s="83">
        <f t="shared" si="3"/>
        <v>0</v>
      </c>
    </row>
    <row r="60" spans="2:8" s="39" customFormat="1" ht="27.75" customHeight="1" x14ac:dyDescent="0.25">
      <c r="B60" s="82" t="s">
        <v>144</v>
      </c>
      <c r="C60" s="62" t="s">
        <v>109</v>
      </c>
      <c r="D60" s="61" t="s">
        <v>139</v>
      </c>
      <c r="E60" s="63">
        <v>1.579413</v>
      </c>
      <c r="F60" s="46"/>
      <c r="G60" s="83">
        <f t="shared" si="3"/>
        <v>0</v>
      </c>
    </row>
    <row r="61" spans="2:8" s="39" customFormat="1" ht="19.5" customHeight="1" x14ac:dyDescent="0.25">
      <c r="B61" s="82" t="s">
        <v>145</v>
      </c>
      <c r="C61" s="62" t="s">
        <v>110</v>
      </c>
      <c r="D61" s="61" t="s">
        <v>3</v>
      </c>
      <c r="E61" s="63">
        <v>89</v>
      </c>
      <c r="F61" s="46"/>
      <c r="G61" s="83">
        <f t="shared" si="3"/>
        <v>0</v>
      </c>
    </row>
    <row r="62" spans="2:8" s="39" customFormat="1" ht="17.25" customHeight="1" x14ac:dyDescent="0.25">
      <c r="B62" s="78"/>
      <c r="C62" s="57" t="s">
        <v>111</v>
      </c>
      <c r="D62" s="58"/>
      <c r="E62" s="56"/>
      <c r="F62" s="59"/>
      <c r="G62" s="79">
        <f>SUBTOTAL(9,G54:G61)</f>
        <v>0</v>
      </c>
    </row>
    <row r="63" spans="2:8" s="39" customFormat="1" ht="21" customHeight="1" x14ac:dyDescent="0.25">
      <c r="B63" s="80" t="s">
        <v>32</v>
      </c>
      <c r="C63" s="60" t="s">
        <v>24</v>
      </c>
      <c r="D63" s="58"/>
      <c r="E63" s="56"/>
      <c r="F63" s="59"/>
      <c r="G63" s="81"/>
    </row>
    <row r="64" spans="2:8" s="39" customFormat="1" ht="30.75" customHeight="1" x14ac:dyDescent="0.25">
      <c r="B64" s="76" t="s">
        <v>44</v>
      </c>
      <c r="C64" s="55" t="s">
        <v>112</v>
      </c>
      <c r="D64" s="52" t="s">
        <v>138</v>
      </c>
      <c r="E64" s="54">
        <v>0.47</v>
      </c>
      <c r="F64" s="46"/>
      <c r="G64" s="77">
        <f t="shared" ref="G64:G70" si="4">+E64*F64</f>
        <v>0</v>
      </c>
    </row>
    <row r="65" spans="2:7" s="39" customFormat="1" ht="29.25" customHeight="1" x14ac:dyDescent="0.25">
      <c r="B65" s="76" t="s">
        <v>45</v>
      </c>
      <c r="C65" s="55" t="s">
        <v>113</v>
      </c>
      <c r="D65" s="52" t="s">
        <v>138</v>
      </c>
      <c r="E65" s="54">
        <v>13.3125</v>
      </c>
      <c r="F65" s="46"/>
      <c r="G65" s="77">
        <f t="shared" si="4"/>
        <v>0</v>
      </c>
    </row>
    <row r="66" spans="2:7" s="39" customFormat="1" ht="27.75" customHeight="1" x14ac:dyDescent="0.25">
      <c r="B66" s="76" t="s">
        <v>49</v>
      </c>
      <c r="C66" s="55" t="s">
        <v>114</v>
      </c>
      <c r="D66" s="52" t="s">
        <v>138</v>
      </c>
      <c r="E66" s="54">
        <v>0.60000000000000009</v>
      </c>
      <c r="F66" s="46"/>
      <c r="G66" s="77">
        <f t="shared" si="4"/>
        <v>0</v>
      </c>
    </row>
    <row r="67" spans="2:7" s="39" customFormat="1" ht="30" customHeight="1" x14ac:dyDescent="0.25">
      <c r="B67" s="76" t="s">
        <v>51</v>
      </c>
      <c r="C67" s="55" t="s">
        <v>115</v>
      </c>
      <c r="D67" s="52" t="s">
        <v>138</v>
      </c>
      <c r="E67" s="54">
        <v>0.48</v>
      </c>
      <c r="F67" s="46"/>
      <c r="G67" s="77">
        <f t="shared" si="4"/>
        <v>0</v>
      </c>
    </row>
    <row r="68" spans="2:7" s="39" customFormat="1" ht="35.25" customHeight="1" x14ac:dyDescent="0.25">
      <c r="B68" s="76" t="s">
        <v>82</v>
      </c>
      <c r="C68" s="55" t="s">
        <v>116</v>
      </c>
      <c r="D68" s="52" t="s">
        <v>138</v>
      </c>
      <c r="E68" s="54">
        <v>0.67320000000000002</v>
      </c>
      <c r="F68" s="46"/>
      <c r="G68" s="77">
        <f t="shared" si="4"/>
        <v>0</v>
      </c>
    </row>
    <row r="69" spans="2:7" s="39" customFormat="1" ht="39" customHeight="1" x14ac:dyDescent="0.25">
      <c r="B69" s="76" t="s">
        <v>97</v>
      </c>
      <c r="C69" s="55" t="s">
        <v>140</v>
      </c>
      <c r="D69" s="52" t="s">
        <v>3</v>
      </c>
      <c r="E69" s="54">
        <v>50.07200000000001</v>
      </c>
      <c r="F69" s="46"/>
      <c r="G69" s="77">
        <f t="shared" si="4"/>
        <v>0</v>
      </c>
    </row>
    <row r="70" spans="2:7" s="39" customFormat="1" ht="45.75" customHeight="1" x14ac:dyDescent="0.25">
      <c r="B70" s="76" t="s">
        <v>98</v>
      </c>
      <c r="C70" s="55" t="s">
        <v>141</v>
      </c>
      <c r="D70" s="52" t="s">
        <v>3</v>
      </c>
      <c r="E70" s="54">
        <v>72.027999999999992</v>
      </c>
      <c r="F70" s="46"/>
      <c r="G70" s="77">
        <f t="shared" si="4"/>
        <v>0</v>
      </c>
    </row>
    <row r="71" spans="2:7" s="39" customFormat="1" ht="22.5" customHeight="1" x14ac:dyDescent="0.25">
      <c r="B71" s="170" t="s">
        <v>117</v>
      </c>
      <c r="C71" s="171"/>
      <c r="D71" s="171"/>
      <c r="E71" s="172"/>
      <c r="F71" s="59"/>
      <c r="G71" s="79">
        <f>SUBTOTAL(9,G64:G70)</f>
        <v>0</v>
      </c>
    </row>
    <row r="72" spans="2:7" s="39" customFormat="1" ht="22.5" customHeight="1" x14ac:dyDescent="0.25">
      <c r="B72" s="80" t="s">
        <v>33</v>
      </c>
      <c r="C72" s="60" t="s">
        <v>25</v>
      </c>
      <c r="D72" s="58"/>
      <c r="E72" s="56"/>
      <c r="F72" s="59"/>
      <c r="G72" s="81"/>
    </row>
    <row r="73" spans="2:7" s="39" customFormat="1" ht="25" x14ac:dyDescent="0.25">
      <c r="B73" s="82" t="s">
        <v>52</v>
      </c>
      <c r="C73" s="62" t="s">
        <v>118</v>
      </c>
      <c r="D73" s="61" t="s">
        <v>14</v>
      </c>
      <c r="E73" s="63">
        <v>9.3437499999999993E-2</v>
      </c>
      <c r="F73" s="46"/>
      <c r="G73" s="83">
        <f t="shared" ref="G73:G78" si="5">+F73*E73</f>
        <v>0</v>
      </c>
    </row>
    <row r="74" spans="2:7" s="39" customFormat="1" ht="34.5" customHeight="1" x14ac:dyDescent="0.25">
      <c r="B74" s="82" t="s">
        <v>53</v>
      </c>
      <c r="C74" s="62" t="s">
        <v>119</v>
      </c>
      <c r="D74" s="61" t="s">
        <v>14</v>
      </c>
      <c r="E74" s="63">
        <v>0.107184</v>
      </c>
      <c r="F74" s="46"/>
      <c r="G74" s="83">
        <f t="shared" si="5"/>
        <v>0</v>
      </c>
    </row>
    <row r="75" spans="2:7" s="39" customFormat="1" ht="27.75" customHeight="1" x14ac:dyDescent="0.25">
      <c r="B75" s="82" t="s">
        <v>54</v>
      </c>
      <c r="C75" s="62" t="s">
        <v>26</v>
      </c>
      <c r="D75" s="61" t="s">
        <v>142</v>
      </c>
      <c r="E75" s="63">
        <v>21.125</v>
      </c>
      <c r="F75" s="46"/>
      <c r="G75" s="83">
        <f t="shared" si="5"/>
        <v>0</v>
      </c>
    </row>
    <row r="76" spans="2:7" s="39" customFormat="1" ht="41.25" customHeight="1" x14ac:dyDescent="0.25">
      <c r="B76" s="82" t="s">
        <v>55</v>
      </c>
      <c r="C76" s="62" t="s">
        <v>120</v>
      </c>
      <c r="D76" s="61" t="s">
        <v>4</v>
      </c>
      <c r="E76" s="63">
        <v>20</v>
      </c>
      <c r="F76" s="46"/>
      <c r="G76" s="83">
        <f t="shared" si="5"/>
        <v>0</v>
      </c>
    </row>
    <row r="77" spans="2:7" s="39" customFormat="1" ht="32.25" customHeight="1" x14ac:dyDescent="0.25">
      <c r="B77" s="82" t="s">
        <v>56</v>
      </c>
      <c r="C77" s="62" t="s">
        <v>121</v>
      </c>
      <c r="D77" s="61" t="s">
        <v>4</v>
      </c>
      <c r="E77" s="63">
        <v>6</v>
      </c>
      <c r="F77" s="46"/>
      <c r="G77" s="83">
        <f t="shared" si="5"/>
        <v>0</v>
      </c>
    </row>
    <row r="78" spans="2:7" s="39" customFormat="1" ht="26.25" customHeight="1" x14ac:dyDescent="0.25">
      <c r="B78" s="82" t="s">
        <v>57</v>
      </c>
      <c r="C78" s="62" t="s">
        <v>34</v>
      </c>
      <c r="D78" s="61" t="s">
        <v>4</v>
      </c>
      <c r="E78" s="63">
        <v>3</v>
      </c>
      <c r="F78" s="46"/>
      <c r="G78" s="83">
        <f t="shared" si="5"/>
        <v>0</v>
      </c>
    </row>
    <row r="79" spans="2:7" s="39" customFormat="1" ht="18.75" customHeight="1" x14ac:dyDescent="0.25">
      <c r="B79" s="78"/>
      <c r="C79" s="57" t="s">
        <v>122</v>
      </c>
      <c r="D79" s="58"/>
      <c r="E79" s="56"/>
      <c r="F79" s="59"/>
      <c r="G79" s="79">
        <f>SUBTOTAL(9,G73:G78)</f>
        <v>0</v>
      </c>
    </row>
    <row r="80" spans="2:7" s="39" customFormat="1" ht="17.25" customHeight="1" x14ac:dyDescent="0.25">
      <c r="B80" s="80" t="s">
        <v>35</v>
      </c>
      <c r="C80" s="60" t="s">
        <v>27</v>
      </c>
      <c r="D80" s="58"/>
      <c r="E80" s="56"/>
      <c r="F80" s="59"/>
      <c r="G80" s="81"/>
    </row>
    <row r="81" spans="2:7" s="39" customFormat="1" ht="42" customHeight="1" x14ac:dyDescent="0.25">
      <c r="B81" s="84" t="s">
        <v>60</v>
      </c>
      <c r="C81" s="62" t="s">
        <v>36</v>
      </c>
      <c r="D81" s="64" t="s">
        <v>4</v>
      </c>
      <c r="E81" s="65">
        <v>12</v>
      </c>
      <c r="F81" s="46"/>
      <c r="G81" s="83">
        <f t="shared" ref="G81:G85" si="6">+F81*E81</f>
        <v>0</v>
      </c>
    </row>
    <row r="82" spans="2:7" s="39" customFormat="1" ht="28.5" customHeight="1" x14ac:dyDescent="0.25">
      <c r="B82" s="84" t="s">
        <v>61</v>
      </c>
      <c r="C82" s="62" t="s">
        <v>123</v>
      </c>
      <c r="D82" s="64" t="s">
        <v>5</v>
      </c>
      <c r="E82" s="65">
        <v>4</v>
      </c>
      <c r="F82" s="46"/>
      <c r="G82" s="83">
        <f t="shared" si="6"/>
        <v>0</v>
      </c>
    </row>
    <row r="83" spans="2:7" s="39" customFormat="1" ht="49.5" customHeight="1" x14ac:dyDescent="0.25">
      <c r="B83" s="84" t="s">
        <v>62</v>
      </c>
      <c r="C83" s="62" t="s">
        <v>28</v>
      </c>
      <c r="D83" s="64" t="s">
        <v>37</v>
      </c>
      <c r="E83" s="65">
        <v>1</v>
      </c>
      <c r="F83" s="46"/>
      <c r="G83" s="83">
        <f t="shared" si="6"/>
        <v>0</v>
      </c>
    </row>
    <row r="84" spans="2:7" s="39" customFormat="1" ht="45.75" customHeight="1" x14ac:dyDescent="0.25">
      <c r="B84" s="84" t="s">
        <v>83</v>
      </c>
      <c r="C84" s="62" t="s">
        <v>124</v>
      </c>
      <c r="D84" s="64" t="s">
        <v>125</v>
      </c>
      <c r="E84" s="65">
        <v>6</v>
      </c>
      <c r="F84" s="46"/>
      <c r="G84" s="83">
        <f t="shared" si="6"/>
        <v>0</v>
      </c>
    </row>
    <row r="85" spans="2:7" s="39" customFormat="1" ht="92.25" customHeight="1" x14ac:dyDescent="0.25">
      <c r="B85" s="84" t="s">
        <v>146</v>
      </c>
      <c r="C85" s="66" t="s">
        <v>126</v>
      </c>
      <c r="D85" s="64" t="s">
        <v>37</v>
      </c>
      <c r="E85" s="65">
        <v>1</v>
      </c>
      <c r="F85" s="46"/>
      <c r="G85" s="83">
        <f t="shared" si="6"/>
        <v>0</v>
      </c>
    </row>
    <row r="86" spans="2:7" s="39" customFormat="1" ht="19.5" customHeight="1" x14ac:dyDescent="0.25">
      <c r="B86" s="78"/>
      <c r="C86" s="57" t="s">
        <v>127</v>
      </c>
      <c r="D86" s="58"/>
      <c r="E86" s="56"/>
      <c r="F86" s="59"/>
      <c r="G86" s="79">
        <f>SUBTOTAL(9,G81:G85)</f>
        <v>0</v>
      </c>
    </row>
    <row r="87" spans="2:7" s="39" customFormat="1" ht="13" x14ac:dyDescent="0.25">
      <c r="B87" s="80" t="s">
        <v>38</v>
      </c>
      <c r="C87" s="60" t="s">
        <v>128</v>
      </c>
      <c r="D87" s="58"/>
      <c r="E87" s="56"/>
      <c r="F87" s="59"/>
      <c r="G87" s="81"/>
    </row>
    <row r="88" spans="2:7" s="39" customFormat="1" ht="42.75" customHeight="1" x14ac:dyDescent="0.25">
      <c r="B88" s="82" t="s">
        <v>73</v>
      </c>
      <c r="C88" s="55" t="s">
        <v>160</v>
      </c>
      <c r="D88" s="52" t="s">
        <v>5</v>
      </c>
      <c r="E88" s="54">
        <v>3</v>
      </c>
      <c r="F88" s="46"/>
      <c r="G88" s="77">
        <f>+E88*F88</f>
        <v>0</v>
      </c>
    </row>
    <row r="89" spans="2:7" s="39" customFormat="1" ht="17.25" customHeight="1" x14ac:dyDescent="0.25">
      <c r="B89" s="78"/>
      <c r="C89" s="57" t="s">
        <v>129</v>
      </c>
      <c r="D89" s="58"/>
      <c r="E89" s="56"/>
      <c r="F89" s="59"/>
      <c r="G89" s="79">
        <f>SUBTOTAL(9,G88)</f>
        <v>0</v>
      </c>
    </row>
    <row r="90" spans="2:7" s="39" customFormat="1" ht="16.5" customHeight="1" x14ac:dyDescent="0.25">
      <c r="B90" s="80" t="s">
        <v>130</v>
      </c>
      <c r="C90" s="60" t="s">
        <v>8</v>
      </c>
      <c r="D90" s="58"/>
      <c r="E90" s="56"/>
      <c r="F90" s="59"/>
      <c r="G90" s="81"/>
    </row>
    <row r="91" spans="2:7" s="39" customFormat="1" ht="47.25" customHeight="1" x14ac:dyDescent="0.25">
      <c r="B91" s="82" t="s">
        <v>88</v>
      </c>
      <c r="C91" s="62" t="s">
        <v>131</v>
      </c>
      <c r="D91" s="64" t="s">
        <v>3</v>
      </c>
      <c r="E91" s="63">
        <v>55</v>
      </c>
      <c r="F91" s="46"/>
      <c r="G91" s="83">
        <f t="shared" ref="G91:G94" si="7">+F91*E91</f>
        <v>0</v>
      </c>
    </row>
    <row r="92" spans="2:7" s="39" customFormat="1" ht="38.25" customHeight="1" x14ac:dyDescent="0.25">
      <c r="B92" s="82" t="s">
        <v>89</v>
      </c>
      <c r="C92" s="62" t="s">
        <v>132</v>
      </c>
      <c r="D92" s="64" t="s">
        <v>3</v>
      </c>
      <c r="E92" s="63">
        <v>41</v>
      </c>
      <c r="F92" s="46"/>
      <c r="G92" s="83">
        <f t="shared" si="7"/>
        <v>0</v>
      </c>
    </row>
    <row r="93" spans="2:7" s="39" customFormat="1" ht="31.5" customHeight="1" x14ac:dyDescent="0.25">
      <c r="B93" s="82" t="s">
        <v>90</v>
      </c>
      <c r="C93" s="62" t="s">
        <v>29</v>
      </c>
      <c r="D93" s="64" t="s">
        <v>3</v>
      </c>
      <c r="E93" s="63">
        <v>5</v>
      </c>
      <c r="F93" s="46"/>
      <c r="G93" s="83">
        <f t="shared" si="7"/>
        <v>0</v>
      </c>
    </row>
    <row r="94" spans="2:7" s="39" customFormat="1" ht="30.75" customHeight="1" x14ac:dyDescent="0.25">
      <c r="B94" s="82" t="s">
        <v>91</v>
      </c>
      <c r="C94" s="62" t="s">
        <v>133</v>
      </c>
      <c r="D94" s="61" t="s">
        <v>3</v>
      </c>
      <c r="E94" s="63">
        <v>12.096000000000002</v>
      </c>
      <c r="F94" s="46"/>
      <c r="G94" s="83">
        <f t="shared" si="7"/>
        <v>0</v>
      </c>
    </row>
    <row r="95" spans="2:7" s="39" customFormat="1" ht="30.75" customHeight="1" x14ac:dyDescent="0.25">
      <c r="B95" s="82" t="s">
        <v>92</v>
      </c>
      <c r="C95" s="55" t="s">
        <v>134</v>
      </c>
      <c r="D95" s="52" t="s">
        <v>135</v>
      </c>
      <c r="E95" s="54">
        <v>1</v>
      </c>
      <c r="F95" s="46"/>
      <c r="G95" s="77">
        <f>+F95*E95</f>
        <v>0</v>
      </c>
    </row>
    <row r="96" spans="2:7" s="39" customFormat="1" ht="18" customHeight="1" thickBot="1" x14ac:dyDescent="0.3">
      <c r="B96" s="78"/>
      <c r="C96" s="57" t="s">
        <v>136</v>
      </c>
      <c r="D96" s="58"/>
      <c r="E96" s="56"/>
      <c r="F96" s="59"/>
      <c r="G96" s="79">
        <f>SUBTOTAL(9,G91:G95)</f>
        <v>0</v>
      </c>
    </row>
    <row r="97" spans="2:7" s="39" customFormat="1" ht="24.75" customHeight="1" x14ac:dyDescent="0.25">
      <c r="B97" s="163" t="s">
        <v>205</v>
      </c>
      <c r="C97" s="164"/>
      <c r="D97" s="164"/>
      <c r="E97" s="164"/>
      <c r="F97" s="164"/>
      <c r="G97" s="90">
        <f>SUM(G96,G89,G86,G79,G71,G62,G52)</f>
        <v>0</v>
      </c>
    </row>
    <row r="98" spans="2:7" s="39" customFormat="1" ht="19.5" customHeight="1" thickBot="1" x14ac:dyDescent="0.3">
      <c r="B98" s="165" t="s">
        <v>206</v>
      </c>
      <c r="C98" s="166"/>
      <c r="D98" s="166"/>
      <c r="E98" s="166"/>
      <c r="F98" s="166"/>
      <c r="G98" s="73">
        <f>+G97*2</f>
        <v>0</v>
      </c>
    </row>
    <row r="99" spans="2:7" ht="39.75" customHeight="1" thickBot="1" x14ac:dyDescent="0.4">
      <c r="B99" s="145" t="s">
        <v>222</v>
      </c>
      <c r="C99" s="146"/>
      <c r="D99" s="146"/>
      <c r="E99" s="146"/>
      <c r="F99" s="146"/>
      <c r="G99" s="91">
        <f>+G98+G46+G8</f>
        <v>0</v>
      </c>
    </row>
    <row r="100" spans="2:7" ht="18" customHeight="1" thickBot="1" x14ac:dyDescent="0.4">
      <c r="B100" s="92"/>
      <c r="C100" s="93"/>
      <c r="D100" s="93"/>
      <c r="E100" s="93"/>
      <c r="F100" s="93"/>
      <c r="G100" s="94"/>
    </row>
    <row r="101" spans="2:7" ht="42" customHeight="1" x14ac:dyDescent="0.35">
      <c r="B101" s="67" t="s">
        <v>16</v>
      </c>
      <c r="C101" s="68"/>
      <c r="D101" s="69"/>
      <c r="E101" s="70"/>
      <c r="F101" s="71"/>
      <c r="G101" s="72" t="s">
        <v>21</v>
      </c>
    </row>
    <row r="102" spans="2:7" x14ac:dyDescent="0.35">
      <c r="B102" s="71"/>
      <c r="C102" s="68"/>
      <c r="D102" s="69"/>
      <c r="E102" s="70"/>
      <c r="F102" s="71"/>
      <c r="G102" s="69"/>
    </row>
    <row r="103" spans="2:7" x14ac:dyDescent="0.35">
      <c r="B103" s="71"/>
      <c r="C103" s="68"/>
      <c r="D103" s="69"/>
      <c r="E103" s="70"/>
      <c r="F103" s="71"/>
      <c r="G103" s="69"/>
    </row>
    <row r="104" spans="2:7" x14ac:dyDescent="0.35">
      <c r="B104" s="71"/>
      <c r="C104" s="68"/>
      <c r="D104" s="69"/>
      <c r="E104" s="70"/>
      <c r="F104" s="71"/>
      <c r="G104" s="69"/>
    </row>
    <row r="105" spans="2:7" x14ac:dyDescent="0.35">
      <c r="B105" s="71"/>
      <c r="C105" s="68"/>
      <c r="D105" s="69"/>
      <c r="E105" s="70"/>
      <c r="F105" s="71"/>
      <c r="G105" s="69"/>
    </row>
    <row r="106" spans="2:7" x14ac:dyDescent="0.35">
      <c r="B106" s="71"/>
      <c r="C106" s="68"/>
      <c r="D106" s="69"/>
      <c r="E106" s="70"/>
      <c r="F106" s="71"/>
      <c r="G106" s="69"/>
    </row>
  </sheetData>
  <mergeCells count="26">
    <mergeCell ref="B8:F8"/>
    <mergeCell ref="B1:G1"/>
    <mergeCell ref="B2:G2"/>
    <mergeCell ref="B3:G3"/>
    <mergeCell ref="B4:G4"/>
    <mergeCell ref="C6:G6"/>
    <mergeCell ref="B44:F44"/>
    <mergeCell ref="B9:G9"/>
    <mergeCell ref="B10:G10"/>
    <mergeCell ref="C11:G11"/>
    <mergeCell ref="B16:F16"/>
    <mergeCell ref="C17:G17"/>
    <mergeCell ref="B22:F22"/>
    <mergeCell ref="C23:G23"/>
    <mergeCell ref="B29:F29"/>
    <mergeCell ref="C30:G30"/>
    <mergeCell ref="B37:F37"/>
    <mergeCell ref="C38:G38"/>
    <mergeCell ref="B98:F98"/>
    <mergeCell ref="B99:F99"/>
    <mergeCell ref="B45:F45"/>
    <mergeCell ref="B46:F46"/>
    <mergeCell ref="B47:G47"/>
    <mergeCell ref="B48:G48"/>
    <mergeCell ref="B71:E71"/>
    <mergeCell ref="B97:F97"/>
  </mergeCells>
  <conditionalFormatting sqref="F7">
    <cfRule type="containsBlanks" dxfId="70" priority="8">
      <formula>LEN(TRIM(F7))=0</formula>
    </cfRule>
  </conditionalFormatting>
  <conditionalFormatting sqref="F12:F15">
    <cfRule type="containsBlanks" dxfId="69" priority="9">
      <formula>LEN(TRIM(F12))=0</formula>
    </cfRule>
  </conditionalFormatting>
  <conditionalFormatting sqref="F18:F21">
    <cfRule type="containsBlanks" dxfId="68" priority="10">
      <formula>LEN(TRIM(F18))=0</formula>
    </cfRule>
  </conditionalFormatting>
  <conditionalFormatting sqref="F24:F28">
    <cfRule type="containsBlanks" dxfId="67" priority="11">
      <formula>LEN(TRIM(F24))=0</formula>
    </cfRule>
  </conditionalFormatting>
  <conditionalFormatting sqref="F31:F36">
    <cfRule type="containsBlanks" dxfId="66" priority="12">
      <formula>LEN(TRIM(F31))=0</formula>
    </cfRule>
  </conditionalFormatting>
  <conditionalFormatting sqref="F39:F43">
    <cfRule type="containsBlanks" dxfId="65" priority="13">
      <formula>LEN(TRIM(F39))=0</formula>
    </cfRule>
  </conditionalFormatting>
  <conditionalFormatting sqref="F50:F51">
    <cfRule type="containsBlanks" dxfId="64" priority="7">
      <formula>LEN(TRIM(F50))=0</formula>
    </cfRule>
  </conditionalFormatting>
  <conditionalFormatting sqref="F54:F61">
    <cfRule type="containsBlanks" dxfId="63" priority="6">
      <formula>LEN(TRIM(F54))=0</formula>
    </cfRule>
  </conditionalFormatting>
  <conditionalFormatting sqref="F64:F70">
    <cfRule type="containsBlanks" dxfId="62" priority="5">
      <formula>LEN(TRIM(F64))=0</formula>
    </cfRule>
  </conditionalFormatting>
  <conditionalFormatting sqref="F73:F78">
    <cfRule type="containsBlanks" dxfId="61" priority="4">
      <formula>LEN(TRIM(F73))=0</formula>
    </cfRule>
  </conditionalFormatting>
  <conditionalFormatting sqref="F81:F85">
    <cfRule type="containsBlanks" dxfId="60" priority="3">
      <formula>LEN(TRIM(F81))=0</formula>
    </cfRule>
  </conditionalFormatting>
  <conditionalFormatting sqref="F88">
    <cfRule type="containsBlanks" dxfId="59" priority="2">
      <formula>LEN(TRIM(F88))=0</formula>
    </cfRule>
  </conditionalFormatting>
  <conditionalFormatting sqref="F91:F95">
    <cfRule type="containsBlanks" dxfId="58"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E24C-9244-430D-8691-476ECA18AD27}">
  <sheetPr>
    <tabColor rgb="FFFF0000"/>
    <pageSetUpPr fitToPage="1"/>
  </sheetPr>
  <dimension ref="B1:HZ102"/>
  <sheetViews>
    <sheetView showGridLines="0" zoomScale="90" zoomScaleNormal="90" zoomScaleSheetLayoutView="110" workbookViewId="0">
      <selection activeCell="B4" sqref="B4:G4"/>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228</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207</v>
      </c>
      <c r="C9" s="146"/>
      <c r="D9" s="146"/>
      <c r="E9" s="146"/>
      <c r="F9" s="146"/>
      <c r="G9" s="147"/>
    </row>
    <row r="10" spans="2:234" ht="26.15" customHeight="1" x14ac:dyDescent="0.35">
      <c r="B10" s="148" t="s">
        <v>208</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7" s="40" customFormat="1" ht="47.25" customHeight="1" x14ac:dyDescent="0.35">
      <c r="B33" s="44" t="s">
        <v>54</v>
      </c>
      <c r="C33" s="26" t="s">
        <v>64</v>
      </c>
      <c r="D33" s="25" t="s">
        <v>63</v>
      </c>
      <c r="E33" s="30">
        <v>3</v>
      </c>
      <c r="F33" s="46"/>
      <c r="G33" s="45">
        <f>+E33*F33</f>
        <v>0</v>
      </c>
    </row>
    <row r="34" spans="2:7" s="40" customFormat="1" ht="43.5" customHeight="1" x14ac:dyDescent="0.35">
      <c r="B34" s="85" t="s">
        <v>55</v>
      </c>
      <c r="C34" s="86" t="s">
        <v>150</v>
      </c>
      <c r="D34" s="87" t="s">
        <v>63</v>
      </c>
      <c r="E34" s="88">
        <v>63</v>
      </c>
      <c r="F34" s="46"/>
      <c r="G34" s="45">
        <f t="shared" ref="G34:G36" si="2">+E34*F34</f>
        <v>0</v>
      </c>
    </row>
    <row r="35" spans="2:7" s="40" customFormat="1" ht="42" customHeight="1" x14ac:dyDescent="0.35">
      <c r="B35" s="85" t="s">
        <v>56</v>
      </c>
      <c r="C35" s="86" t="s">
        <v>148</v>
      </c>
      <c r="D35" s="87" t="s">
        <v>63</v>
      </c>
      <c r="E35" s="88">
        <v>3</v>
      </c>
      <c r="F35" s="46"/>
      <c r="G35" s="45">
        <f t="shared" si="2"/>
        <v>0</v>
      </c>
    </row>
    <row r="36" spans="2:7" s="40" customFormat="1" ht="45" customHeight="1" x14ac:dyDescent="0.35">
      <c r="B36" s="85" t="s">
        <v>57</v>
      </c>
      <c r="C36" s="86" t="s">
        <v>149</v>
      </c>
      <c r="D36" s="87" t="s">
        <v>63</v>
      </c>
      <c r="E36" s="88">
        <v>3</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18</v>
      </c>
      <c r="F39" s="46"/>
      <c r="G39" s="45">
        <f>+F39*E39</f>
        <v>0</v>
      </c>
    </row>
    <row r="40" spans="2:7" s="40" customFormat="1" ht="34.5" customHeight="1" x14ac:dyDescent="0.35">
      <c r="B40" s="20" t="s">
        <v>61</v>
      </c>
      <c r="C40" s="26" t="s">
        <v>10</v>
      </c>
      <c r="D40" s="31" t="s">
        <v>3</v>
      </c>
      <c r="E40" s="35">
        <v>38.016000000000005</v>
      </c>
      <c r="F40" s="46"/>
      <c r="G40" s="45">
        <f>+F40*E40</f>
        <v>0</v>
      </c>
    </row>
    <row r="41" spans="2:7" s="40" customFormat="1" ht="34.5" customHeight="1" x14ac:dyDescent="0.35">
      <c r="B41" s="19" t="s">
        <v>62</v>
      </c>
      <c r="C41" s="26" t="s">
        <v>67</v>
      </c>
      <c r="D41" s="31" t="s">
        <v>3</v>
      </c>
      <c r="E41" s="26">
        <v>13.068000000000001</v>
      </c>
      <c r="F41" s="46"/>
      <c r="G41" s="45">
        <f>+F41*E41</f>
        <v>0</v>
      </c>
    </row>
    <row r="42" spans="2:7" s="40" customFormat="1" ht="41.25" customHeight="1" x14ac:dyDescent="0.35">
      <c r="B42" s="20" t="s">
        <v>83</v>
      </c>
      <c r="C42" s="26" t="s">
        <v>68</v>
      </c>
      <c r="D42" s="31" t="s">
        <v>3</v>
      </c>
      <c r="E42" s="35">
        <v>19.5</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32.25" customHeight="1" thickBot="1" x14ac:dyDescent="0.4">
      <c r="B45" s="156" t="s">
        <v>208</v>
      </c>
      <c r="C45" s="157"/>
      <c r="D45" s="157"/>
      <c r="E45" s="157"/>
      <c r="F45" s="157"/>
      <c r="G45" s="90">
        <f>SUM(G44,G37,G29,G22,G16)</f>
        <v>0</v>
      </c>
    </row>
    <row r="46" spans="2:7" ht="39.75" customHeight="1" thickBot="1" x14ac:dyDescent="0.4">
      <c r="B46" s="145" t="s">
        <v>209</v>
      </c>
      <c r="C46" s="146"/>
      <c r="D46" s="146"/>
      <c r="E46" s="146"/>
      <c r="F46" s="146"/>
      <c r="G46" s="91">
        <f>G45*2</f>
        <v>0</v>
      </c>
    </row>
    <row r="47" spans="2:7" ht="12.75" customHeight="1" thickBot="1" x14ac:dyDescent="0.4">
      <c r="B47" s="158"/>
      <c r="C47" s="159"/>
      <c r="D47" s="159"/>
      <c r="E47" s="159"/>
      <c r="F47" s="159"/>
      <c r="G47" s="160"/>
    </row>
    <row r="48" spans="2:7" ht="42" customHeight="1" x14ac:dyDescent="0.35">
      <c r="B48" s="167" t="s">
        <v>210</v>
      </c>
      <c r="C48" s="168"/>
      <c r="D48" s="168"/>
      <c r="E48" s="168"/>
      <c r="F48" s="168"/>
      <c r="G48" s="169"/>
    </row>
    <row r="49" spans="2:7" x14ac:dyDescent="0.35">
      <c r="B49" s="74" t="s">
        <v>30</v>
      </c>
      <c r="C49" s="48" t="s">
        <v>22</v>
      </c>
      <c r="D49" s="49"/>
      <c r="E49" s="50"/>
      <c r="F49" s="51"/>
      <c r="G49" s="75"/>
    </row>
    <row r="50" spans="2:7" x14ac:dyDescent="0.35">
      <c r="B50" s="76" t="s">
        <v>39</v>
      </c>
      <c r="C50" s="55" t="s">
        <v>137</v>
      </c>
      <c r="D50" s="52" t="s">
        <v>138</v>
      </c>
      <c r="E50" s="54">
        <v>32</v>
      </c>
      <c r="F50" s="46"/>
      <c r="G50" s="77">
        <f>+E50*F50</f>
        <v>0</v>
      </c>
    </row>
    <row r="51" spans="2:7" ht="62.5" x14ac:dyDescent="0.35">
      <c r="B51" s="76" t="s">
        <v>40</v>
      </c>
      <c r="C51" s="53" t="s">
        <v>102</v>
      </c>
      <c r="D51" s="52" t="s">
        <v>138</v>
      </c>
      <c r="E51" s="54">
        <v>3</v>
      </c>
      <c r="F51" s="46"/>
      <c r="G51" s="77">
        <f>+E51*F51</f>
        <v>0</v>
      </c>
    </row>
    <row r="52" spans="2:7" x14ac:dyDescent="0.35">
      <c r="B52" s="78"/>
      <c r="C52" s="57" t="s">
        <v>103</v>
      </c>
      <c r="D52" s="58"/>
      <c r="E52" s="56"/>
      <c r="F52" s="59"/>
      <c r="G52" s="79">
        <f>SUBTOTAL(9,G50:G51)</f>
        <v>0</v>
      </c>
    </row>
    <row r="53" spans="2:7" x14ac:dyDescent="0.35">
      <c r="B53" s="80" t="s">
        <v>31</v>
      </c>
      <c r="C53" s="60" t="s">
        <v>23</v>
      </c>
      <c r="D53" s="58"/>
      <c r="E53" s="56"/>
      <c r="F53" s="59"/>
      <c r="G53" s="81"/>
    </row>
    <row r="54" spans="2:7" ht="25" x14ac:dyDescent="0.35">
      <c r="B54" s="82" t="s">
        <v>42</v>
      </c>
      <c r="C54" s="62" t="s">
        <v>104</v>
      </c>
      <c r="D54" s="61" t="s">
        <v>139</v>
      </c>
      <c r="E54" s="63">
        <v>0.49</v>
      </c>
      <c r="F54" s="46"/>
      <c r="G54" s="83">
        <f>+E54*F54</f>
        <v>0</v>
      </c>
    </row>
    <row r="55" spans="2:7" ht="25" x14ac:dyDescent="0.35">
      <c r="B55" s="82" t="s">
        <v>43</v>
      </c>
      <c r="C55" s="62" t="s">
        <v>105</v>
      </c>
      <c r="D55" s="61" t="s">
        <v>139</v>
      </c>
      <c r="E55" s="63">
        <v>1.62</v>
      </c>
      <c r="F55" s="46"/>
      <c r="G55" s="83">
        <f>+E55*F55</f>
        <v>0</v>
      </c>
    </row>
    <row r="56" spans="2:7" ht="25" x14ac:dyDescent="0.35">
      <c r="B56" s="82" t="s">
        <v>47</v>
      </c>
      <c r="C56" s="62" t="s">
        <v>106</v>
      </c>
      <c r="D56" s="61" t="s">
        <v>139</v>
      </c>
      <c r="E56" s="63">
        <v>0.41600000000000009</v>
      </c>
      <c r="F56" s="46"/>
      <c r="G56" s="83">
        <f t="shared" ref="G56:G61" si="3">+E56*F56</f>
        <v>0</v>
      </c>
    </row>
    <row r="57" spans="2:7" ht="25" x14ac:dyDescent="0.35">
      <c r="B57" s="82" t="s">
        <v>81</v>
      </c>
      <c r="C57" s="62" t="s">
        <v>175</v>
      </c>
      <c r="D57" s="61" t="s">
        <v>139</v>
      </c>
      <c r="E57" s="63">
        <v>0.9343999999999999</v>
      </c>
      <c r="F57" s="46"/>
      <c r="G57" s="83">
        <f t="shared" si="3"/>
        <v>0</v>
      </c>
    </row>
    <row r="58" spans="2:7" x14ac:dyDescent="0.35">
      <c r="B58" s="82" t="s">
        <v>85</v>
      </c>
      <c r="C58" s="62" t="s">
        <v>107</v>
      </c>
      <c r="D58" s="61" t="s">
        <v>139</v>
      </c>
      <c r="E58" s="63">
        <v>10.11</v>
      </c>
      <c r="F58" s="46"/>
      <c r="G58" s="83">
        <f t="shared" si="3"/>
        <v>0</v>
      </c>
    </row>
    <row r="59" spans="2:7" ht="37.5" x14ac:dyDescent="0.35">
      <c r="B59" s="82" t="s">
        <v>86</v>
      </c>
      <c r="C59" s="62" t="s">
        <v>108</v>
      </c>
      <c r="D59" s="61" t="s">
        <v>139</v>
      </c>
      <c r="E59" s="63">
        <v>1.18</v>
      </c>
      <c r="F59" s="46"/>
      <c r="G59" s="83">
        <f t="shared" si="3"/>
        <v>0</v>
      </c>
    </row>
    <row r="60" spans="2:7" ht="25" x14ac:dyDescent="0.35">
      <c r="B60" s="82" t="s">
        <v>144</v>
      </c>
      <c r="C60" s="62" t="s">
        <v>109</v>
      </c>
      <c r="D60" s="61" t="s">
        <v>139</v>
      </c>
      <c r="E60" s="63">
        <v>1.1998799999999998</v>
      </c>
      <c r="F60" s="46"/>
      <c r="G60" s="83">
        <f t="shared" si="3"/>
        <v>0</v>
      </c>
    </row>
    <row r="61" spans="2:7" x14ac:dyDescent="0.35">
      <c r="B61" s="82" t="s">
        <v>145</v>
      </c>
      <c r="C61" s="62" t="s">
        <v>110</v>
      </c>
      <c r="D61" s="61" t="s">
        <v>3</v>
      </c>
      <c r="E61" s="63">
        <v>57</v>
      </c>
      <c r="F61" s="46"/>
      <c r="G61" s="83">
        <f t="shared" si="3"/>
        <v>0</v>
      </c>
    </row>
    <row r="62" spans="2:7" x14ac:dyDescent="0.35">
      <c r="B62" s="78"/>
      <c r="C62" s="57" t="s">
        <v>111</v>
      </c>
      <c r="D62" s="58"/>
      <c r="E62" s="56"/>
      <c r="F62" s="59"/>
      <c r="G62" s="79">
        <f>SUBTOTAL(9,G54:G61)</f>
        <v>0</v>
      </c>
    </row>
    <row r="63" spans="2:7" x14ac:dyDescent="0.35">
      <c r="B63" s="80" t="s">
        <v>32</v>
      </c>
      <c r="C63" s="60" t="s">
        <v>24</v>
      </c>
      <c r="D63" s="58"/>
      <c r="E63" s="56"/>
      <c r="F63" s="59"/>
      <c r="G63" s="81"/>
    </row>
    <row r="64" spans="2:7" ht="25" x14ac:dyDescent="0.35">
      <c r="B64" s="76" t="s">
        <v>44</v>
      </c>
      <c r="C64" s="55" t="s">
        <v>112</v>
      </c>
      <c r="D64" s="52" t="s">
        <v>138</v>
      </c>
      <c r="E64" s="54">
        <v>0.32879999999999998</v>
      </c>
      <c r="F64" s="46"/>
      <c r="G64" s="77">
        <f t="shared" ref="G64:G70" si="4">+E64*F64</f>
        <v>0</v>
      </c>
    </row>
    <row r="65" spans="2:7" ht="25" x14ac:dyDescent="0.35">
      <c r="B65" s="76" t="s">
        <v>45</v>
      </c>
      <c r="C65" s="55" t="s">
        <v>113</v>
      </c>
      <c r="D65" s="52" t="s">
        <v>138</v>
      </c>
      <c r="E65" s="54">
        <v>8.15</v>
      </c>
      <c r="F65" s="46"/>
      <c r="G65" s="77">
        <f t="shared" si="4"/>
        <v>0</v>
      </c>
    </row>
    <row r="66" spans="2:7" ht="25" x14ac:dyDescent="0.35">
      <c r="B66" s="76" t="s">
        <v>49</v>
      </c>
      <c r="C66" s="55" t="s">
        <v>114</v>
      </c>
      <c r="D66" s="52" t="s">
        <v>138</v>
      </c>
      <c r="E66" s="54">
        <v>0.56000000000000005</v>
      </c>
      <c r="F66" s="46"/>
      <c r="G66" s="77">
        <f t="shared" si="4"/>
        <v>0</v>
      </c>
    </row>
    <row r="67" spans="2:7" ht="25" x14ac:dyDescent="0.35">
      <c r="B67" s="76" t="s">
        <v>51</v>
      </c>
      <c r="C67" s="55" t="s">
        <v>115</v>
      </c>
      <c r="D67" s="52" t="s">
        <v>138</v>
      </c>
      <c r="E67" s="54">
        <v>0.44479999999999997</v>
      </c>
      <c r="F67" s="46"/>
      <c r="G67" s="77">
        <f t="shared" si="4"/>
        <v>0</v>
      </c>
    </row>
    <row r="68" spans="2:7" ht="25" x14ac:dyDescent="0.35">
      <c r="B68" s="76" t="s">
        <v>82</v>
      </c>
      <c r="C68" s="55" t="s">
        <v>116</v>
      </c>
      <c r="D68" s="52" t="s">
        <v>138</v>
      </c>
      <c r="E68" s="54">
        <v>0.44880000000000003</v>
      </c>
      <c r="F68" s="46"/>
      <c r="G68" s="77">
        <f t="shared" si="4"/>
        <v>0</v>
      </c>
    </row>
    <row r="69" spans="2:7" ht="38" x14ac:dyDescent="0.35">
      <c r="B69" s="76" t="s">
        <v>97</v>
      </c>
      <c r="C69" s="55" t="s">
        <v>140</v>
      </c>
      <c r="D69" s="52" t="s">
        <v>3</v>
      </c>
      <c r="E69" s="54">
        <v>35.299999999999997</v>
      </c>
      <c r="F69" s="46"/>
      <c r="G69" s="77">
        <f t="shared" si="4"/>
        <v>0</v>
      </c>
    </row>
    <row r="70" spans="2:7" ht="38" x14ac:dyDescent="0.35">
      <c r="B70" s="76" t="s">
        <v>98</v>
      </c>
      <c r="C70" s="55" t="s">
        <v>141</v>
      </c>
      <c r="D70" s="52" t="s">
        <v>3</v>
      </c>
      <c r="E70" s="54">
        <v>36.034999999999997</v>
      </c>
      <c r="F70" s="46"/>
      <c r="G70" s="77">
        <f t="shared" si="4"/>
        <v>0</v>
      </c>
    </row>
    <row r="71" spans="2:7" x14ac:dyDescent="0.35">
      <c r="B71" s="170" t="s">
        <v>117</v>
      </c>
      <c r="C71" s="171"/>
      <c r="D71" s="171"/>
      <c r="E71" s="172"/>
      <c r="F71" s="59"/>
      <c r="G71" s="79">
        <f>SUBTOTAL(9,G64:G70)</f>
        <v>0</v>
      </c>
    </row>
    <row r="72" spans="2:7" x14ac:dyDescent="0.35">
      <c r="B72" s="80" t="s">
        <v>33</v>
      </c>
      <c r="C72" s="60" t="s">
        <v>25</v>
      </c>
      <c r="D72" s="58"/>
      <c r="E72" s="56"/>
      <c r="F72" s="59"/>
      <c r="G72" s="81"/>
    </row>
    <row r="73" spans="2:7" ht="25" x14ac:dyDescent="0.35">
      <c r="B73" s="82" t="s">
        <v>52</v>
      </c>
      <c r="C73" s="62" t="s">
        <v>176</v>
      </c>
      <c r="D73" s="61" t="s">
        <v>14</v>
      </c>
      <c r="E73" s="63">
        <v>6.118750000000002E-2</v>
      </c>
      <c r="F73" s="46"/>
      <c r="G73" s="83">
        <f t="shared" ref="G73:G78" si="5">+F73*E73</f>
        <v>0</v>
      </c>
    </row>
    <row r="74" spans="2:7" ht="25" x14ac:dyDescent="0.35">
      <c r="B74" s="82" t="s">
        <v>53</v>
      </c>
      <c r="C74" s="62" t="s">
        <v>177</v>
      </c>
      <c r="D74" s="61" t="s">
        <v>14</v>
      </c>
      <c r="E74" s="63">
        <v>1.8749999999999999E-2</v>
      </c>
      <c r="F74" s="46"/>
      <c r="G74" s="83">
        <f t="shared" si="5"/>
        <v>0</v>
      </c>
    </row>
    <row r="75" spans="2:7" ht="25" x14ac:dyDescent="0.35">
      <c r="B75" s="82" t="s">
        <v>54</v>
      </c>
      <c r="C75" s="62" t="s">
        <v>26</v>
      </c>
      <c r="D75" s="61" t="s">
        <v>142</v>
      </c>
      <c r="E75" s="63">
        <v>19.11</v>
      </c>
      <c r="F75" s="46"/>
      <c r="G75" s="83">
        <f t="shared" si="5"/>
        <v>0</v>
      </c>
    </row>
    <row r="76" spans="2:7" ht="25" x14ac:dyDescent="0.35">
      <c r="B76" s="82" t="s">
        <v>55</v>
      </c>
      <c r="C76" s="62" t="s">
        <v>120</v>
      </c>
      <c r="D76" s="61" t="s">
        <v>4</v>
      </c>
      <c r="E76" s="63">
        <v>18.515000000000001</v>
      </c>
      <c r="F76" s="46"/>
      <c r="G76" s="83">
        <f t="shared" si="5"/>
        <v>0</v>
      </c>
    </row>
    <row r="77" spans="2:7" ht="25" x14ac:dyDescent="0.35">
      <c r="B77" s="82" t="s">
        <v>56</v>
      </c>
      <c r="C77" s="62" t="s">
        <v>121</v>
      </c>
      <c r="D77" s="61" t="s">
        <v>4</v>
      </c>
      <c r="E77" s="63">
        <v>4.8600000000000003</v>
      </c>
      <c r="F77" s="46"/>
      <c r="G77" s="83">
        <f t="shared" si="5"/>
        <v>0</v>
      </c>
    </row>
    <row r="78" spans="2:7" ht="25" x14ac:dyDescent="0.35">
      <c r="B78" s="82" t="s">
        <v>57</v>
      </c>
      <c r="C78" s="62" t="s">
        <v>34</v>
      </c>
      <c r="D78" s="61" t="s">
        <v>4</v>
      </c>
      <c r="E78" s="63">
        <v>3</v>
      </c>
      <c r="F78" s="46"/>
      <c r="G78" s="83">
        <f t="shared" si="5"/>
        <v>0</v>
      </c>
    </row>
    <row r="79" spans="2:7" x14ac:dyDescent="0.35">
      <c r="B79" s="78"/>
      <c r="C79" s="57" t="s">
        <v>122</v>
      </c>
      <c r="D79" s="58"/>
      <c r="E79" s="56"/>
      <c r="F79" s="59"/>
      <c r="G79" s="79">
        <f>SUBTOTAL(9,G73:G78)</f>
        <v>0</v>
      </c>
    </row>
    <row r="80" spans="2:7" x14ac:dyDescent="0.35">
      <c r="B80" s="80" t="s">
        <v>35</v>
      </c>
      <c r="C80" s="60" t="s">
        <v>27</v>
      </c>
      <c r="D80" s="58"/>
      <c r="E80" s="56"/>
      <c r="F80" s="59"/>
      <c r="G80" s="81"/>
    </row>
    <row r="81" spans="2:7" ht="25" x14ac:dyDescent="0.35">
      <c r="B81" s="84" t="s">
        <v>60</v>
      </c>
      <c r="C81" s="62" t="s">
        <v>36</v>
      </c>
      <c r="D81" s="64" t="s">
        <v>4</v>
      </c>
      <c r="E81" s="65">
        <v>9</v>
      </c>
      <c r="F81" s="46"/>
      <c r="G81" s="83">
        <f t="shared" ref="G81:G85" si="6">+F81*E81</f>
        <v>0</v>
      </c>
    </row>
    <row r="82" spans="2:7" ht="25" x14ac:dyDescent="0.35">
      <c r="B82" s="84" t="s">
        <v>61</v>
      </c>
      <c r="C82" s="62" t="s">
        <v>123</v>
      </c>
      <c r="D82" s="64" t="s">
        <v>5</v>
      </c>
      <c r="E82" s="65">
        <v>3</v>
      </c>
      <c r="F82" s="46"/>
      <c r="G82" s="83">
        <f t="shared" si="6"/>
        <v>0</v>
      </c>
    </row>
    <row r="83" spans="2:7" ht="37.5" x14ac:dyDescent="0.35">
      <c r="B83" s="84" t="s">
        <v>62</v>
      </c>
      <c r="C83" s="62" t="s">
        <v>28</v>
      </c>
      <c r="D83" s="64" t="s">
        <v>37</v>
      </c>
      <c r="E83" s="65">
        <v>1</v>
      </c>
      <c r="F83" s="46"/>
      <c r="G83" s="83">
        <f t="shared" si="6"/>
        <v>0</v>
      </c>
    </row>
    <row r="84" spans="2:7" ht="37.5" x14ac:dyDescent="0.35">
      <c r="B84" s="84" t="s">
        <v>83</v>
      </c>
      <c r="C84" s="62" t="s">
        <v>124</v>
      </c>
      <c r="D84" s="64" t="s">
        <v>125</v>
      </c>
      <c r="E84" s="65">
        <v>4</v>
      </c>
      <c r="F84" s="46"/>
      <c r="G84" s="83">
        <f t="shared" si="6"/>
        <v>0</v>
      </c>
    </row>
    <row r="85" spans="2:7" ht="87.5" x14ac:dyDescent="0.35">
      <c r="B85" s="84" t="s">
        <v>146</v>
      </c>
      <c r="C85" s="66" t="s">
        <v>126</v>
      </c>
      <c r="D85" s="64" t="s">
        <v>37</v>
      </c>
      <c r="E85" s="65">
        <v>1</v>
      </c>
      <c r="F85" s="46"/>
      <c r="G85" s="83">
        <f t="shared" si="6"/>
        <v>0</v>
      </c>
    </row>
    <row r="86" spans="2:7" x14ac:dyDescent="0.35">
      <c r="B86" s="78"/>
      <c r="C86" s="57" t="s">
        <v>127</v>
      </c>
      <c r="D86" s="58"/>
      <c r="E86" s="56"/>
      <c r="F86" s="59"/>
      <c r="G86" s="79">
        <f>SUBTOTAL(9,G81:G85)</f>
        <v>0</v>
      </c>
    </row>
    <row r="87" spans="2:7" x14ac:dyDescent="0.35">
      <c r="B87" s="80" t="s">
        <v>38</v>
      </c>
      <c r="C87" s="60" t="s">
        <v>128</v>
      </c>
      <c r="D87" s="58"/>
      <c r="E87" s="56"/>
      <c r="F87" s="59"/>
      <c r="G87" s="81"/>
    </row>
    <row r="88" spans="2:7" ht="37.5" x14ac:dyDescent="0.35">
      <c r="B88" s="82" t="s">
        <v>73</v>
      </c>
      <c r="C88" s="55" t="s">
        <v>178</v>
      </c>
      <c r="D88" s="52" t="s">
        <v>5</v>
      </c>
      <c r="E88" s="54">
        <v>2</v>
      </c>
      <c r="F88" s="46"/>
      <c r="G88" s="77">
        <f>+E88*F88</f>
        <v>0</v>
      </c>
    </row>
    <row r="89" spans="2:7" x14ac:dyDescent="0.35">
      <c r="B89" s="78"/>
      <c r="C89" s="57" t="s">
        <v>129</v>
      </c>
      <c r="D89" s="58"/>
      <c r="E89" s="56"/>
      <c r="F89" s="59"/>
      <c r="G89" s="79">
        <f>SUBTOTAL(9,G88)</f>
        <v>0</v>
      </c>
    </row>
    <row r="90" spans="2:7" x14ac:dyDescent="0.35">
      <c r="B90" s="80" t="s">
        <v>130</v>
      </c>
      <c r="C90" s="60" t="s">
        <v>8</v>
      </c>
      <c r="D90" s="58"/>
      <c r="E90" s="56"/>
      <c r="F90" s="59"/>
      <c r="G90" s="81"/>
    </row>
    <row r="91" spans="2:7" ht="37.5" x14ac:dyDescent="0.35">
      <c r="B91" s="82" t="s">
        <v>88</v>
      </c>
      <c r="C91" s="62" t="s">
        <v>131</v>
      </c>
      <c r="D91" s="64" t="s">
        <v>3</v>
      </c>
      <c r="E91" s="63">
        <v>43</v>
      </c>
      <c r="F91" s="46"/>
      <c r="G91" s="83">
        <f t="shared" ref="G91:G94" si="7">+F91*E91</f>
        <v>0</v>
      </c>
    </row>
    <row r="92" spans="2:7" ht="37.5" x14ac:dyDescent="0.35">
      <c r="B92" s="82" t="s">
        <v>89</v>
      </c>
      <c r="C92" s="62" t="s">
        <v>132</v>
      </c>
      <c r="D92" s="64" t="s">
        <v>3</v>
      </c>
      <c r="E92" s="63">
        <v>43</v>
      </c>
      <c r="F92" s="46"/>
      <c r="G92" s="83">
        <f t="shared" si="7"/>
        <v>0</v>
      </c>
    </row>
    <row r="93" spans="2:7" ht="25" x14ac:dyDescent="0.35">
      <c r="B93" s="82" t="s">
        <v>90</v>
      </c>
      <c r="C93" s="62" t="s">
        <v>29</v>
      </c>
      <c r="D93" s="64" t="s">
        <v>3</v>
      </c>
      <c r="E93" s="63">
        <v>4.6287500000000001</v>
      </c>
      <c r="F93" s="46"/>
      <c r="G93" s="83">
        <f t="shared" si="7"/>
        <v>0</v>
      </c>
    </row>
    <row r="94" spans="2:7" ht="25" x14ac:dyDescent="0.35">
      <c r="B94" s="82" t="s">
        <v>91</v>
      </c>
      <c r="C94" s="62" t="s">
        <v>133</v>
      </c>
      <c r="D94" s="61" t="s">
        <v>3</v>
      </c>
      <c r="E94" s="63">
        <v>7.3920000000000012</v>
      </c>
      <c r="F94" s="46"/>
      <c r="G94" s="83">
        <f t="shared" si="7"/>
        <v>0</v>
      </c>
    </row>
    <row r="95" spans="2:7" ht="25" x14ac:dyDescent="0.35">
      <c r="B95" s="82" t="s">
        <v>92</v>
      </c>
      <c r="C95" s="55" t="s">
        <v>134</v>
      </c>
      <c r="D95" s="52" t="s">
        <v>135</v>
      </c>
      <c r="E95" s="54">
        <v>1</v>
      </c>
      <c r="F95" s="46"/>
      <c r="G95" s="77">
        <f>+F95*E95</f>
        <v>0</v>
      </c>
    </row>
    <row r="96" spans="2:7" ht="15" thickBot="1" x14ac:dyDescent="0.4">
      <c r="B96" s="78"/>
      <c r="C96" s="57" t="s">
        <v>136</v>
      </c>
      <c r="D96" s="58"/>
      <c r="E96" s="56"/>
      <c r="F96" s="59"/>
      <c r="G96" s="79">
        <f>SUBTOTAL(9,G91:G95)</f>
        <v>0</v>
      </c>
    </row>
    <row r="97" spans="2:7" ht="15.5" x14ac:dyDescent="0.35">
      <c r="B97" s="163" t="s">
        <v>211</v>
      </c>
      <c r="C97" s="164"/>
      <c r="D97" s="164"/>
      <c r="E97" s="164"/>
      <c r="F97" s="164"/>
      <c r="G97" s="90">
        <f>SUM(G96,G89,G86,G79,G71,G62,G52)</f>
        <v>0</v>
      </c>
    </row>
    <row r="98" spans="2:7" ht="15" thickBot="1" x14ac:dyDescent="0.4">
      <c r="B98" s="165" t="s">
        <v>212</v>
      </c>
      <c r="C98" s="166"/>
      <c r="D98" s="166"/>
      <c r="E98" s="166"/>
      <c r="F98" s="166"/>
      <c r="G98" s="73">
        <f>2*G97</f>
        <v>0</v>
      </c>
    </row>
    <row r="99" spans="2:7" ht="60.5" customHeight="1" thickBot="1" x14ac:dyDescent="0.4">
      <c r="B99" s="145" t="s">
        <v>213</v>
      </c>
      <c r="C99" s="146"/>
      <c r="D99" s="146"/>
      <c r="E99" s="146"/>
      <c r="F99" s="146"/>
      <c r="G99" s="91">
        <f>G98+G46+G8</f>
        <v>0</v>
      </c>
    </row>
    <row r="100" spans="2:7" ht="16" thickBot="1" x14ac:dyDescent="0.4">
      <c r="B100" s="161"/>
      <c r="C100" s="162"/>
      <c r="D100" s="162"/>
      <c r="E100" s="162"/>
      <c r="F100" s="162"/>
      <c r="G100" s="94"/>
    </row>
    <row r="101" spans="2:7" x14ac:dyDescent="0.35">
      <c r="B101" s="67" t="s">
        <v>16</v>
      </c>
      <c r="C101" s="68"/>
      <c r="D101" s="69"/>
      <c r="E101" s="70"/>
      <c r="F101" s="71"/>
      <c r="G101" s="72" t="s">
        <v>21</v>
      </c>
    </row>
    <row r="102" spans="2:7" x14ac:dyDescent="0.35">
      <c r="B102" s="71"/>
      <c r="C102" s="68"/>
      <c r="D102" s="69"/>
      <c r="E102" s="70"/>
      <c r="F102" s="71"/>
      <c r="G102" s="69"/>
    </row>
  </sheetData>
  <mergeCells count="27">
    <mergeCell ref="B22:F22"/>
    <mergeCell ref="B1:G1"/>
    <mergeCell ref="B2:G2"/>
    <mergeCell ref="B3:G3"/>
    <mergeCell ref="B4:G4"/>
    <mergeCell ref="C6:G6"/>
    <mergeCell ref="B8:F8"/>
    <mergeCell ref="B9:G9"/>
    <mergeCell ref="B10:G10"/>
    <mergeCell ref="C11:G11"/>
    <mergeCell ref="B16:F16"/>
    <mergeCell ref="C17:G17"/>
    <mergeCell ref="B45:F45"/>
    <mergeCell ref="B46:F46"/>
    <mergeCell ref="B47:G47"/>
    <mergeCell ref="C23:G23"/>
    <mergeCell ref="B29:F29"/>
    <mergeCell ref="C30:G30"/>
    <mergeCell ref="B37:F37"/>
    <mergeCell ref="C38:G38"/>
    <mergeCell ref="B44:F44"/>
    <mergeCell ref="B100:F100"/>
    <mergeCell ref="B48:G48"/>
    <mergeCell ref="B71:E71"/>
    <mergeCell ref="B97:F97"/>
    <mergeCell ref="B98:F98"/>
    <mergeCell ref="B99:F99"/>
  </mergeCells>
  <conditionalFormatting sqref="F7">
    <cfRule type="containsBlanks" dxfId="57" priority="8">
      <formula>LEN(TRIM(F7))=0</formula>
    </cfRule>
  </conditionalFormatting>
  <conditionalFormatting sqref="F12:F15">
    <cfRule type="containsBlanks" dxfId="56" priority="9">
      <formula>LEN(TRIM(F12))=0</formula>
    </cfRule>
  </conditionalFormatting>
  <conditionalFormatting sqref="F18:F21">
    <cfRule type="containsBlanks" dxfId="55" priority="10">
      <formula>LEN(TRIM(F18))=0</formula>
    </cfRule>
  </conditionalFormatting>
  <conditionalFormatting sqref="F24:F28">
    <cfRule type="containsBlanks" dxfId="54" priority="11">
      <formula>LEN(TRIM(F24))=0</formula>
    </cfRule>
  </conditionalFormatting>
  <conditionalFormatting sqref="F31:F36">
    <cfRule type="containsBlanks" dxfId="53" priority="12">
      <formula>LEN(TRIM(F31))=0</formula>
    </cfRule>
  </conditionalFormatting>
  <conditionalFormatting sqref="F39:F43">
    <cfRule type="containsBlanks" dxfId="52" priority="13">
      <formula>LEN(TRIM(F39))=0</formula>
    </cfRule>
  </conditionalFormatting>
  <conditionalFormatting sqref="F50:F51">
    <cfRule type="containsBlanks" dxfId="51" priority="7">
      <formula>LEN(TRIM(F50))=0</formula>
    </cfRule>
  </conditionalFormatting>
  <conditionalFormatting sqref="F54:F61">
    <cfRule type="containsBlanks" dxfId="50" priority="6">
      <formula>LEN(TRIM(F54))=0</formula>
    </cfRule>
  </conditionalFormatting>
  <conditionalFormatting sqref="F64:F70">
    <cfRule type="containsBlanks" dxfId="49" priority="5">
      <formula>LEN(TRIM(F64))=0</formula>
    </cfRule>
  </conditionalFormatting>
  <conditionalFormatting sqref="F73:F78">
    <cfRule type="containsBlanks" dxfId="48" priority="4">
      <formula>LEN(TRIM(F73))=0</formula>
    </cfRule>
  </conditionalFormatting>
  <conditionalFormatting sqref="F81:F85">
    <cfRule type="containsBlanks" dxfId="47" priority="3">
      <formula>LEN(TRIM(F81))=0</formula>
    </cfRule>
  </conditionalFormatting>
  <conditionalFormatting sqref="F88">
    <cfRule type="containsBlanks" dxfId="46" priority="2">
      <formula>LEN(TRIM(F88))=0</formula>
    </cfRule>
  </conditionalFormatting>
  <conditionalFormatting sqref="F91:F95">
    <cfRule type="containsBlanks" dxfId="45"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6361-43D9-4F94-9953-8816B9ED233F}">
  <sheetPr>
    <tabColor rgb="FFFF0000"/>
    <pageSetUpPr fitToPage="1"/>
  </sheetPr>
  <dimension ref="B1:HZ106"/>
  <sheetViews>
    <sheetView showGridLines="0" zoomScale="90" zoomScaleNormal="90" zoomScaleSheetLayoutView="110" workbookViewId="0">
      <selection activeCell="O10" sqref="O10"/>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228</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215</v>
      </c>
      <c r="C9" s="146"/>
      <c r="D9" s="146"/>
      <c r="E9" s="146"/>
      <c r="F9" s="146"/>
      <c r="G9" s="147"/>
    </row>
    <row r="10" spans="2:234" ht="26.15" customHeight="1" x14ac:dyDescent="0.35">
      <c r="B10" s="148" t="s">
        <v>214</v>
      </c>
      <c r="C10" s="149"/>
      <c r="D10" s="149"/>
      <c r="E10" s="149"/>
      <c r="F10" s="149"/>
      <c r="G10" s="150"/>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24.75</v>
      </c>
      <c r="F12" s="46"/>
      <c r="G12" s="23">
        <f t="shared" ref="G12:G13" si="0">+E12*F12</f>
        <v>0</v>
      </c>
    </row>
    <row r="13" spans="2:234" s="39" customFormat="1" ht="25.5" customHeight="1" x14ac:dyDescent="0.25">
      <c r="B13" s="18" t="s">
        <v>40</v>
      </c>
      <c r="C13" s="27" t="s">
        <v>46</v>
      </c>
      <c r="D13" s="28" t="s">
        <v>11</v>
      </c>
      <c r="E13" s="11">
        <v>2.9749999999999996</v>
      </c>
      <c r="F13" s="46"/>
      <c r="G13" s="23">
        <f t="shared" si="0"/>
        <v>0</v>
      </c>
    </row>
    <row r="14" spans="2:234" s="40" customFormat="1" ht="49.5" customHeight="1" x14ac:dyDescent="0.35">
      <c r="B14" s="18" t="s">
        <v>41</v>
      </c>
      <c r="C14" s="41" t="s">
        <v>79</v>
      </c>
      <c r="D14" s="12" t="s">
        <v>11</v>
      </c>
      <c r="E14" s="11">
        <f>18*1.15</f>
        <v>20.7</v>
      </c>
      <c r="F14" s="46"/>
      <c r="G14" s="23">
        <f>+E14*F14</f>
        <v>0</v>
      </c>
    </row>
    <row r="15" spans="2:234" s="42" customFormat="1" ht="39.75" customHeight="1" x14ac:dyDescent="0.35">
      <c r="B15" s="18" t="s">
        <v>143</v>
      </c>
      <c r="C15" s="38" t="s">
        <v>156</v>
      </c>
      <c r="D15" s="12" t="s">
        <v>14</v>
      </c>
      <c r="E15" s="13">
        <v>26.099999999999998</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33.725*1.1</f>
        <v>37.097500000000004</v>
      </c>
      <c r="F18" s="46"/>
      <c r="G18" s="23">
        <f t="shared" ref="G18:G21" si="1">+E18*F18</f>
        <v>0</v>
      </c>
    </row>
    <row r="19" spans="2:7" s="36" customFormat="1" ht="44.25" customHeight="1" x14ac:dyDescent="0.3">
      <c r="B19" s="44" t="s">
        <v>43</v>
      </c>
      <c r="C19" s="37" t="s">
        <v>48</v>
      </c>
      <c r="D19" s="25" t="s">
        <v>11</v>
      </c>
      <c r="E19" s="43">
        <v>2.4299999999999997</v>
      </c>
      <c r="F19" s="46"/>
      <c r="G19" s="23">
        <f t="shared" si="1"/>
        <v>0</v>
      </c>
    </row>
    <row r="20" spans="2:7" s="36" customFormat="1" ht="42" customHeight="1" x14ac:dyDescent="0.3">
      <c r="B20" s="44" t="s">
        <v>47</v>
      </c>
      <c r="C20" s="26" t="s">
        <v>50</v>
      </c>
      <c r="D20" s="25" t="s">
        <v>11</v>
      </c>
      <c r="E20" s="43">
        <v>1.8562500000000002</v>
      </c>
      <c r="F20" s="46"/>
      <c r="G20" s="23">
        <f t="shared" si="1"/>
        <v>0</v>
      </c>
    </row>
    <row r="21" spans="2:7" s="36" customFormat="1" ht="32.25" customHeight="1" x14ac:dyDescent="0.3">
      <c r="B21" s="44" t="s">
        <v>81</v>
      </c>
      <c r="C21" s="38" t="s">
        <v>151</v>
      </c>
      <c r="D21" s="10" t="s">
        <v>11</v>
      </c>
      <c r="E21" s="13">
        <v>8.7000000000000011</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3.4650000000000003</v>
      </c>
      <c r="F24" s="46"/>
      <c r="G24" s="45">
        <f>+F24*E24</f>
        <v>0</v>
      </c>
    </row>
    <row r="25" spans="2:7" s="39" customFormat="1" ht="29.25" customHeight="1" x14ac:dyDescent="0.25">
      <c r="B25" s="44" t="s">
        <v>45</v>
      </c>
      <c r="C25" s="26" t="s">
        <v>159</v>
      </c>
      <c r="D25" s="31" t="s">
        <v>14</v>
      </c>
      <c r="E25" s="30">
        <v>0.99000000000000021</v>
      </c>
      <c r="F25" s="46"/>
      <c r="G25" s="45">
        <f>+F25*E25</f>
        <v>0</v>
      </c>
    </row>
    <row r="26" spans="2:7" s="39" customFormat="1" ht="41.25" customHeight="1" x14ac:dyDescent="0.25">
      <c r="B26" s="44" t="s">
        <v>49</v>
      </c>
      <c r="C26" s="26" t="s">
        <v>58</v>
      </c>
      <c r="D26" s="31" t="s">
        <v>4</v>
      </c>
      <c r="E26" s="30">
        <v>78</v>
      </c>
      <c r="F26" s="46"/>
      <c r="G26" s="45">
        <f>+F26*E26</f>
        <v>0</v>
      </c>
    </row>
    <row r="27" spans="2:7" s="39" customFormat="1" ht="32.25" customHeight="1" x14ac:dyDescent="0.25">
      <c r="B27" s="44" t="s">
        <v>51</v>
      </c>
      <c r="C27" s="26" t="s">
        <v>71</v>
      </c>
      <c r="D27" s="31" t="s">
        <v>3</v>
      </c>
      <c r="E27" s="30">
        <v>290.40000000000003</v>
      </c>
      <c r="F27" s="46"/>
      <c r="G27" s="45">
        <f>+E27*F27</f>
        <v>0</v>
      </c>
    </row>
    <row r="28" spans="2:7" s="39" customFormat="1" ht="29.25" customHeight="1" x14ac:dyDescent="0.25">
      <c r="B28" s="44" t="s">
        <v>82</v>
      </c>
      <c r="C28" s="26" t="s">
        <v>72</v>
      </c>
      <c r="D28" s="31" t="s">
        <v>4</v>
      </c>
      <c r="E28" s="32">
        <v>30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3</v>
      </c>
      <c r="F31" s="46"/>
      <c r="G31" s="45">
        <f>+E31*F31</f>
        <v>0</v>
      </c>
    </row>
    <row r="32" spans="2:7" s="39" customFormat="1" ht="42.75" customHeight="1" x14ac:dyDescent="0.25">
      <c r="B32" s="44" t="s">
        <v>53</v>
      </c>
      <c r="C32" s="26" t="s">
        <v>65</v>
      </c>
      <c r="D32" s="34" t="s">
        <v>63</v>
      </c>
      <c r="E32" s="30">
        <v>12</v>
      </c>
      <c r="F32" s="46"/>
      <c r="G32" s="45">
        <f>+E32*F32</f>
        <v>0</v>
      </c>
    </row>
    <row r="33" spans="2:7" s="40" customFormat="1" ht="47.25" customHeight="1" x14ac:dyDescent="0.35">
      <c r="B33" s="44" t="s">
        <v>54</v>
      </c>
      <c r="C33" s="26" t="s">
        <v>64</v>
      </c>
      <c r="D33" s="25" t="s">
        <v>63</v>
      </c>
      <c r="E33" s="30">
        <v>3</v>
      </c>
      <c r="F33" s="46"/>
      <c r="G33" s="45">
        <f>+E33*F33</f>
        <v>0</v>
      </c>
    </row>
    <row r="34" spans="2:7" s="40" customFormat="1" ht="43.5" customHeight="1" x14ac:dyDescent="0.35">
      <c r="B34" s="85" t="s">
        <v>55</v>
      </c>
      <c r="C34" s="86" t="s">
        <v>150</v>
      </c>
      <c r="D34" s="87" t="s">
        <v>63</v>
      </c>
      <c r="E34" s="88">
        <v>63</v>
      </c>
      <c r="F34" s="46"/>
      <c r="G34" s="45">
        <f t="shared" ref="G34:G36" si="2">+E34*F34</f>
        <v>0</v>
      </c>
    </row>
    <row r="35" spans="2:7" s="40" customFormat="1" ht="42" customHeight="1" x14ac:dyDescent="0.35">
      <c r="B35" s="85" t="s">
        <v>56</v>
      </c>
      <c r="C35" s="86" t="s">
        <v>148</v>
      </c>
      <c r="D35" s="87" t="s">
        <v>63</v>
      </c>
      <c r="E35" s="88">
        <v>3</v>
      </c>
      <c r="F35" s="46"/>
      <c r="G35" s="45">
        <f t="shared" si="2"/>
        <v>0</v>
      </c>
    </row>
    <row r="36" spans="2:7" s="40" customFormat="1" ht="45" customHeight="1" x14ac:dyDescent="0.35">
      <c r="B36" s="85" t="s">
        <v>57</v>
      </c>
      <c r="C36" s="86" t="s">
        <v>149</v>
      </c>
      <c r="D36" s="87" t="s">
        <v>63</v>
      </c>
      <c r="E36" s="88">
        <v>3</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18</v>
      </c>
      <c r="F39" s="46"/>
      <c r="G39" s="45">
        <f>+F39*E39</f>
        <v>0</v>
      </c>
    </row>
    <row r="40" spans="2:7" s="40" customFormat="1" ht="34.5" customHeight="1" x14ac:dyDescent="0.35">
      <c r="B40" s="20" t="s">
        <v>61</v>
      </c>
      <c r="C40" s="26" t="s">
        <v>10</v>
      </c>
      <c r="D40" s="31" t="s">
        <v>3</v>
      </c>
      <c r="E40" s="35">
        <v>38.016000000000005</v>
      </c>
      <c r="F40" s="46"/>
      <c r="G40" s="45">
        <f>+F40*E40</f>
        <v>0</v>
      </c>
    </row>
    <row r="41" spans="2:7" s="40" customFormat="1" ht="34.5" customHeight="1" x14ac:dyDescent="0.35">
      <c r="B41" s="19" t="s">
        <v>62</v>
      </c>
      <c r="C41" s="26" t="s">
        <v>67</v>
      </c>
      <c r="D41" s="31" t="s">
        <v>3</v>
      </c>
      <c r="E41" s="26">
        <v>13.068000000000001</v>
      </c>
      <c r="F41" s="46"/>
      <c r="G41" s="45">
        <f>+F41*E41</f>
        <v>0</v>
      </c>
    </row>
    <row r="42" spans="2:7" s="40" customFormat="1" ht="41.25" customHeight="1" x14ac:dyDescent="0.35">
      <c r="B42" s="20" t="s">
        <v>83</v>
      </c>
      <c r="C42" s="26" t="s">
        <v>68</v>
      </c>
      <c r="D42" s="31" t="s">
        <v>3</v>
      </c>
      <c r="E42" s="35">
        <v>19.5</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32.25" customHeight="1" thickBot="1" x14ac:dyDescent="0.4">
      <c r="B45" s="156" t="s">
        <v>216</v>
      </c>
      <c r="C45" s="157"/>
      <c r="D45" s="157"/>
      <c r="E45" s="157"/>
      <c r="F45" s="157"/>
      <c r="G45" s="90">
        <f>SUM(G44,G37,G29,G22,G16)</f>
        <v>0</v>
      </c>
    </row>
    <row r="46" spans="2:7" ht="39.75" customHeight="1" thickBot="1" x14ac:dyDescent="0.4">
      <c r="B46" s="145" t="s">
        <v>217</v>
      </c>
      <c r="C46" s="146"/>
      <c r="D46" s="146"/>
      <c r="E46" s="146"/>
      <c r="F46" s="146"/>
      <c r="G46" s="91">
        <f>G45*2</f>
        <v>0</v>
      </c>
    </row>
    <row r="47" spans="2:7" ht="12.75" customHeight="1" thickBot="1" x14ac:dyDescent="0.4">
      <c r="B47" s="158"/>
      <c r="C47" s="159"/>
      <c r="D47" s="159"/>
      <c r="E47" s="159"/>
      <c r="F47" s="159"/>
      <c r="G47" s="160"/>
    </row>
    <row r="48" spans="2:7" s="39" customFormat="1" ht="26.5" customHeight="1" x14ac:dyDescent="0.25">
      <c r="B48" s="167" t="s">
        <v>218</v>
      </c>
      <c r="C48" s="168"/>
      <c r="D48" s="168"/>
      <c r="E48" s="168"/>
      <c r="F48" s="168"/>
      <c r="G48" s="169"/>
    </row>
    <row r="49" spans="2:8" s="39" customFormat="1" ht="24" customHeight="1" x14ac:dyDescent="0.25">
      <c r="B49" s="74" t="s">
        <v>30</v>
      </c>
      <c r="C49" s="48" t="s">
        <v>22</v>
      </c>
      <c r="D49" s="49"/>
      <c r="E49" s="50"/>
      <c r="F49" s="51"/>
      <c r="G49" s="75"/>
    </row>
    <row r="50" spans="2:8" s="39" customFormat="1" ht="22.5" customHeight="1" x14ac:dyDescent="0.25">
      <c r="B50" s="76" t="s">
        <v>39</v>
      </c>
      <c r="C50" s="55" t="s">
        <v>137</v>
      </c>
      <c r="D50" s="52" t="s">
        <v>138</v>
      </c>
      <c r="E50" s="54">
        <v>48</v>
      </c>
      <c r="F50" s="46"/>
      <c r="G50" s="77">
        <f>+E50*F50</f>
        <v>0</v>
      </c>
    </row>
    <row r="51" spans="2:8" s="39" customFormat="1" ht="66.75" customHeight="1" x14ac:dyDescent="0.25">
      <c r="B51" s="76" t="s">
        <v>40</v>
      </c>
      <c r="C51" s="53" t="s">
        <v>102</v>
      </c>
      <c r="D51" s="52" t="s">
        <v>138</v>
      </c>
      <c r="E51" s="54">
        <v>5</v>
      </c>
      <c r="F51" s="46"/>
      <c r="G51" s="77">
        <f>+E51*F51</f>
        <v>0</v>
      </c>
    </row>
    <row r="52" spans="2:8" s="39" customFormat="1" ht="18.75" customHeight="1" x14ac:dyDescent="0.25">
      <c r="B52" s="78"/>
      <c r="C52" s="57" t="s">
        <v>103</v>
      </c>
      <c r="D52" s="58"/>
      <c r="E52" s="56"/>
      <c r="F52" s="59"/>
      <c r="G52" s="79">
        <f>SUBTOTAL(9,G50:G51)</f>
        <v>0</v>
      </c>
    </row>
    <row r="53" spans="2:8" s="39" customFormat="1" ht="20.25" customHeight="1" x14ac:dyDescent="0.25">
      <c r="B53" s="80" t="s">
        <v>31</v>
      </c>
      <c r="C53" s="60" t="s">
        <v>23</v>
      </c>
      <c r="D53" s="58"/>
      <c r="E53" s="56"/>
      <c r="F53" s="59"/>
      <c r="G53" s="81"/>
    </row>
    <row r="54" spans="2:8" s="39" customFormat="1" ht="30.75" customHeight="1" x14ac:dyDescent="0.25">
      <c r="B54" s="82" t="s">
        <v>42</v>
      </c>
      <c r="C54" s="62" t="s">
        <v>104</v>
      </c>
      <c r="D54" s="61" t="s">
        <v>139</v>
      </c>
      <c r="E54" s="63">
        <v>0.66275000000000006</v>
      </c>
      <c r="F54" s="46"/>
      <c r="G54" s="83">
        <f>+E54*F54</f>
        <v>0</v>
      </c>
    </row>
    <row r="55" spans="2:8" s="39" customFormat="1" ht="30" customHeight="1" x14ac:dyDescent="0.25">
      <c r="B55" s="82" t="s">
        <v>43</v>
      </c>
      <c r="C55" s="62" t="s">
        <v>105</v>
      </c>
      <c r="D55" s="61" t="s">
        <v>139</v>
      </c>
      <c r="E55" s="63">
        <v>2.1208000000000005</v>
      </c>
      <c r="F55" s="46"/>
      <c r="G55" s="83">
        <f>+E55*F55</f>
        <v>0</v>
      </c>
    </row>
    <row r="56" spans="2:8" s="39" customFormat="1" ht="29.25" customHeight="1" x14ac:dyDescent="0.25">
      <c r="B56" s="82" t="s">
        <v>47</v>
      </c>
      <c r="C56" s="62" t="s">
        <v>106</v>
      </c>
      <c r="D56" s="61" t="s">
        <v>139</v>
      </c>
      <c r="E56" s="63">
        <v>0.66000000000000014</v>
      </c>
      <c r="F56" s="46"/>
      <c r="G56" s="83">
        <f t="shared" ref="G56:G61" si="3">+E56*F56</f>
        <v>0</v>
      </c>
      <c r="H56" s="89"/>
    </row>
    <row r="57" spans="2:8" s="39" customFormat="1" ht="28.5" customHeight="1" x14ac:dyDescent="0.25">
      <c r="B57" s="82" t="s">
        <v>81</v>
      </c>
      <c r="C57" s="62" t="s">
        <v>153</v>
      </c>
      <c r="D57" s="61" t="s">
        <v>139</v>
      </c>
      <c r="E57" s="63">
        <v>1.4592000000000003</v>
      </c>
      <c r="F57" s="46"/>
      <c r="G57" s="83">
        <f t="shared" si="3"/>
        <v>0</v>
      </c>
    </row>
    <row r="58" spans="2:8" s="39" customFormat="1" ht="24.75" customHeight="1" x14ac:dyDescent="0.25">
      <c r="B58" s="82" t="s">
        <v>85</v>
      </c>
      <c r="C58" s="62" t="s">
        <v>107</v>
      </c>
      <c r="D58" s="61" t="s">
        <v>139</v>
      </c>
      <c r="E58" s="63">
        <v>14.96</v>
      </c>
      <c r="F58" s="46"/>
      <c r="G58" s="83">
        <f t="shared" si="3"/>
        <v>0</v>
      </c>
    </row>
    <row r="59" spans="2:8" s="39" customFormat="1" ht="45" customHeight="1" x14ac:dyDescent="0.25">
      <c r="B59" s="82" t="s">
        <v>86</v>
      </c>
      <c r="C59" s="62" t="s">
        <v>108</v>
      </c>
      <c r="D59" s="61" t="s">
        <v>139</v>
      </c>
      <c r="E59" s="63">
        <v>2.3760000000000003</v>
      </c>
      <c r="F59" s="46"/>
      <c r="G59" s="83">
        <f t="shared" si="3"/>
        <v>0</v>
      </c>
    </row>
    <row r="60" spans="2:8" s="39" customFormat="1" ht="27.75" customHeight="1" x14ac:dyDescent="0.25">
      <c r="B60" s="82" t="s">
        <v>144</v>
      </c>
      <c r="C60" s="62" t="s">
        <v>109</v>
      </c>
      <c r="D60" s="61" t="s">
        <v>139</v>
      </c>
      <c r="E60" s="63">
        <v>1.579413</v>
      </c>
      <c r="F60" s="46"/>
      <c r="G60" s="83">
        <f t="shared" si="3"/>
        <v>0</v>
      </c>
    </row>
    <row r="61" spans="2:8" s="39" customFormat="1" ht="19.5" customHeight="1" x14ac:dyDescent="0.25">
      <c r="B61" s="82" t="s">
        <v>145</v>
      </c>
      <c r="C61" s="62" t="s">
        <v>110</v>
      </c>
      <c r="D61" s="61" t="s">
        <v>3</v>
      </c>
      <c r="E61" s="63">
        <v>89</v>
      </c>
      <c r="F61" s="46"/>
      <c r="G61" s="83">
        <f t="shared" si="3"/>
        <v>0</v>
      </c>
    </row>
    <row r="62" spans="2:8" s="39" customFormat="1" ht="17.25" customHeight="1" x14ac:dyDescent="0.25">
      <c r="B62" s="78"/>
      <c r="C62" s="57" t="s">
        <v>111</v>
      </c>
      <c r="D62" s="58"/>
      <c r="E62" s="56"/>
      <c r="F62" s="59"/>
      <c r="G62" s="79">
        <f>SUBTOTAL(9,G54:G61)</f>
        <v>0</v>
      </c>
    </row>
    <row r="63" spans="2:8" s="39" customFormat="1" ht="21" customHeight="1" x14ac:dyDescent="0.25">
      <c r="B63" s="80" t="s">
        <v>32</v>
      </c>
      <c r="C63" s="60" t="s">
        <v>24</v>
      </c>
      <c r="D63" s="58"/>
      <c r="E63" s="56"/>
      <c r="F63" s="59"/>
      <c r="G63" s="81"/>
    </row>
    <row r="64" spans="2:8" s="39" customFormat="1" ht="30.75" customHeight="1" x14ac:dyDescent="0.25">
      <c r="B64" s="76" t="s">
        <v>44</v>
      </c>
      <c r="C64" s="55" t="s">
        <v>112</v>
      </c>
      <c r="D64" s="52" t="s">
        <v>138</v>
      </c>
      <c r="E64" s="54">
        <v>0.47</v>
      </c>
      <c r="F64" s="46"/>
      <c r="G64" s="77">
        <f t="shared" ref="G64:G70" si="4">+E64*F64</f>
        <v>0</v>
      </c>
    </row>
    <row r="65" spans="2:7" s="39" customFormat="1" ht="29.25" customHeight="1" x14ac:dyDescent="0.25">
      <c r="B65" s="76" t="s">
        <v>45</v>
      </c>
      <c r="C65" s="55" t="s">
        <v>113</v>
      </c>
      <c r="D65" s="52" t="s">
        <v>138</v>
      </c>
      <c r="E65" s="54">
        <v>13.3125</v>
      </c>
      <c r="F65" s="46"/>
      <c r="G65" s="77">
        <f t="shared" si="4"/>
        <v>0</v>
      </c>
    </row>
    <row r="66" spans="2:7" s="39" customFormat="1" ht="27.75" customHeight="1" x14ac:dyDescent="0.25">
      <c r="B66" s="76" t="s">
        <v>49</v>
      </c>
      <c r="C66" s="55" t="s">
        <v>114</v>
      </c>
      <c r="D66" s="52" t="s">
        <v>138</v>
      </c>
      <c r="E66" s="54">
        <v>0.60000000000000009</v>
      </c>
      <c r="F66" s="46"/>
      <c r="G66" s="77">
        <f t="shared" si="4"/>
        <v>0</v>
      </c>
    </row>
    <row r="67" spans="2:7" s="39" customFormat="1" ht="30" customHeight="1" x14ac:dyDescent="0.25">
      <c r="B67" s="76" t="s">
        <v>51</v>
      </c>
      <c r="C67" s="55" t="s">
        <v>115</v>
      </c>
      <c r="D67" s="52" t="s">
        <v>138</v>
      </c>
      <c r="E67" s="54">
        <v>0.48</v>
      </c>
      <c r="F67" s="46"/>
      <c r="G67" s="77">
        <f t="shared" si="4"/>
        <v>0</v>
      </c>
    </row>
    <row r="68" spans="2:7" s="39" customFormat="1" ht="35.25" customHeight="1" x14ac:dyDescent="0.25">
      <c r="B68" s="76" t="s">
        <v>82</v>
      </c>
      <c r="C68" s="55" t="s">
        <v>116</v>
      </c>
      <c r="D68" s="52" t="s">
        <v>138</v>
      </c>
      <c r="E68" s="54">
        <v>0.67320000000000002</v>
      </c>
      <c r="F68" s="46"/>
      <c r="G68" s="77">
        <f t="shared" si="4"/>
        <v>0</v>
      </c>
    </row>
    <row r="69" spans="2:7" s="39" customFormat="1" ht="39" customHeight="1" x14ac:dyDescent="0.25">
      <c r="B69" s="76" t="s">
        <v>97</v>
      </c>
      <c r="C69" s="55" t="s">
        <v>140</v>
      </c>
      <c r="D69" s="52" t="s">
        <v>3</v>
      </c>
      <c r="E69" s="54">
        <v>50.07200000000001</v>
      </c>
      <c r="F69" s="46"/>
      <c r="G69" s="77">
        <f t="shared" si="4"/>
        <v>0</v>
      </c>
    </row>
    <row r="70" spans="2:7" s="39" customFormat="1" ht="45.75" customHeight="1" x14ac:dyDescent="0.25">
      <c r="B70" s="76" t="s">
        <v>98</v>
      </c>
      <c r="C70" s="55" t="s">
        <v>141</v>
      </c>
      <c r="D70" s="52" t="s">
        <v>3</v>
      </c>
      <c r="E70" s="54">
        <v>72.027999999999992</v>
      </c>
      <c r="F70" s="46"/>
      <c r="G70" s="77">
        <f t="shared" si="4"/>
        <v>0</v>
      </c>
    </row>
    <row r="71" spans="2:7" s="39" customFormat="1" ht="22.5" customHeight="1" x14ac:dyDescent="0.25">
      <c r="B71" s="170" t="s">
        <v>117</v>
      </c>
      <c r="C71" s="171"/>
      <c r="D71" s="171"/>
      <c r="E71" s="172"/>
      <c r="F71" s="59"/>
      <c r="G71" s="79">
        <f>SUBTOTAL(9,G64:G70)</f>
        <v>0</v>
      </c>
    </row>
    <row r="72" spans="2:7" s="39" customFormat="1" ht="22.5" customHeight="1" x14ac:dyDescent="0.25">
      <c r="B72" s="80" t="s">
        <v>33</v>
      </c>
      <c r="C72" s="60" t="s">
        <v>25</v>
      </c>
      <c r="D72" s="58"/>
      <c r="E72" s="56"/>
      <c r="F72" s="59"/>
      <c r="G72" s="81"/>
    </row>
    <row r="73" spans="2:7" s="39" customFormat="1" ht="25" x14ac:dyDescent="0.25">
      <c r="B73" s="82" t="s">
        <v>52</v>
      </c>
      <c r="C73" s="62" t="s">
        <v>118</v>
      </c>
      <c r="D73" s="61" t="s">
        <v>14</v>
      </c>
      <c r="E73" s="63">
        <v>9.3437499999999993E-2</v>
      </c>
      <c r="F73" s="46"/>
      <c r="G73" s="83">
        <f t="shared" ref="G73:G78" si="5">+F73*E73</f>
        <v>0</v>
      </c>
    </row>
    <row r="74" spans="2:7" s="39" customFormat="1" ht="34.5" customHeight="1" x14ac:dyDescent="0.25">
      <c r="B74" s="82" t="s">
        <v>53</v>
      </c>
      <c r="C74" s="62" t="s">
        <v>119</v>
      </c>
      <c r="D74" s="61" t="s">
        <v>14</v>
      </c>
      <c r="E74" s="63">
        <v>0.107184</v>
      </c>
      <c r="F74" s="46"/>
      <c r="G74" s="83">
        <f t="shared" si="5"/>
        <v>0</v>
      </c>
    </row>
    <row r="75" spans="2:7" s="39" customFormat="1" ht="27.75" customHeight="1" x14ac:dyDescent="0.25">
      <c r="B75" s="82" t="s">
        <v>54</v>
      </c>
      <c r="C75" s="62" t="s">
        <v>26</v>
      </c>
      <c r="D75" s="61" t="s">
        <v>142</v>
      </c>
      <c r="E75" s="63">
        <v>21.125</v>
      </c>
      <c r="F75" s="46"/>
      <c r="G75" s="83">
        <f t="shared" si="5"/>
        <v>0</v>
      </c>
    </row>
    <row r="76" spans="2:7" s="39" customFormat="1" ht="41.25" customHeight="1" x14ac:dyDescent="0.25">
      <c r="B76" s="82" t="s">
        <v>55</v>
      </c>
      <c r="C76" s="62" t="s">
        <v>120</v>
      </c>
      <c r="D76" s="61" t="s">
        <v>4</v>
      </c>
      <c r="E76" s="63">
        <v>20</v>
      </c>
      <c r="F76" s="46"/>
      <c r="G76" s="83">
        <f t="shared" si="5"/>
        <v>0</v>
      </c>
    </row>
    <row r="77" spans="2:7" s="39" customFormat="1" ht="32.25" customHeight="1" x14ac:dyDescent="0.25">
      <c r="B77" s="82" t="s">
        <v>56</v>
      </c>
      <c r="C77" s="62" t="s">
        <v>121</v>
      </c>
      <c r="D77" s="61" t="s">
        <v>4</v>
      </c>
      <c r="E77" s="63">
        <v>6</v>
      </c>
      <c r="F77" s="46"/>
      <c r="G77" s="83">
        <f t="shared" si="5"/>
        <v>0</v>
      </c>
    </row>
    <row r="78" spans="2:7" s="39" customFormat="1" ht="26.25" customHeight="1" x14ac:dyDescent="0.25">
      <c r="B78" s="82" t="s">
        <v>57</v>
      </c>
      <c r="C78" s="62" t="s">
        <v>34</v>
      </c>
      <c r="D78" s="61" t="s">
        <v>4</v>
      </c>
      <c r="E78" s="63">
        <v>3</v>
      </c>
      <c r="F78" s="46"/>
      <c r="G78" s="83">
        <f t="shared" si="5"/>
        <v>0</v>
      </c>
    </row>
    <row r="79" spans="2:7" s="39" customFormat="1" ht="18.75" customHeight="1" x14ac:dyDescent="0.25">
      <c r="B79" s="78"/>
      <c r="C79" s="57" t="s">
        <v>122</v>
      </c>
      <c r="D79" s="58"/>
      <c r="E79" s="56"/>
      <c r="F79" s="59"/>
      <c r="G79" s="79">
        <f>SUBTOTAL(9,G73:G78)</f>
        <v>0</v>
      </c>
    </row>
    <row r="80" spans="2:7" s="39" customFormat="1" ht="17.25" customHeight="1" x14ac:dyDescent="0.25">
      <c r="B80" s="80" t="s">
        <v>35</v>
      </c>
      <c r="C80" s="60" t="s">
        <v>27</v>
      </c>
      <c r="D80" s="58"/>
      <c r="E80" s="56"/>
      <c r="F80" s="59"/>
      <c r="G80" s="81"/>
    </row>
    <row r="81" spans="2:7" s="39" customFormat="1" ht="42" customHeight="1" x14ac:dyDescent="0.25">
      <c r="B81" s="84" t="s">
        <v>60</v>
      </c>
      <c r="C81" s="62" t="s">
        <v>36</v>
      </c>
      <c r="D81" s="64" t="s">
        <v>4</v>
      </c>
      <c r="E81" s="65">
        <v>12</v>
      </c>
      <c r="F81" s="46"/>
      <c r="G81" s="83">
        <f t="shared" ref="G81:G85" si="6">+F81*E81</f>
        <v>0</v>
      </c>
    </row>
    <row r="82" spans="2:7" s="39" customFormat="1" ht="28.5" customHeight="1" x14ac:dyDescent="0.25">
      <c r="B82" s="84" t="s">
        <v>61</v>
      </c>
      <c r="C82" s="62" t="s">
        <v>123</v>
      </c>
      <c r="D82" s="64" t="s">
        <v>5</v>
      </c>
      <c r="E82" s="65">
        <v>4</v>
      </c>
      <c r="F82" s="46"/>
      <c r="G82" s="83">
        <f t="shared" si="6"/>
        <v>0</v>
      </c>
    </row>
    <row r="83" spans="2:7" s="39" customFormat="1" ht="49.5" customHeight="1" x14ac:dyDescent="0.25">
      <c r="B83" s="84" t="s">
        <v>62</v>
      </c>
      <c r="C83" s="62" t="s">
        <v>28</v>
      </c>
      <c r="D83" s="64" t="s">
        <v>37</v>
      </c>
      <c r="E83" s="65">
        <v>1</v>
      </c>
      <c r="F83" s="46"/>
      <c r="G83" s="83">
        <f t="shared" si="6"/>
        <v>0</v>
      </c>
    </row>
    <row r="84" spans="2:7" s="39" customFormat="1" ht="45.75" customHeight="1" x14ac:dyDescent="0.25">
      <c r="B84" s="84" t="s">
        <v>83</v>
      </c>
      <c r="C84" s="62" t="s">
        <v>124</v>
      </c>
      <c r="D84" s="64" t="s">
        <v>125</v>
      </c>
      <c r="E84" s="65">
        <v>6</v>
      </c>
      <c r="F84" s="46"/>
      <c r="G84" s="83">
        <f t="shared" si="6"/>
        <v>0</v>
      </c>
    </row>
    <row r="85" spans="2:7" s="39" customFormat="1" ht="92.25" customHeight="1" x14ac:dyDescent="0.25">
      <c r="B85" s="84" t="s">
        <v>146</v>
      </c>
      <c r="C85" s="66" t="s">
        <v>126</v>
      </c>
      <c r="D85" s="64" t="s">
        <v>37</v>
      </c>
      <c r="E85" s="65">
        <v>1</v>
      </c>
      <c r="F85" s="46"/>
      <c r="G85" s="83">
        <f t="shared" si="6"/>
        <v>0</v>
      </c>
    </row>
    <row r="86" spans="2:7" s="39" customFormat="1" ht="19.5" customHeight="1" x14ac:dyDescent="0.25">
      <c r="B86" s="78"/>
      <c r="C86" s="57" t="s">
        <v>127</v>
      </c>
      <c r="D86" s="58"/>
      <c r="E86" s="56"/>
      <c r="F86" s="59"/>
      <c r="G86" s="79">
        <f>SUBTOTAL(9,G81:G85)</f>
        <v>0</v>
      </c>
    </row>
    <row r="87" spans="2:7" s="39" customFormat="1" ht="13" x14ac:dyDescent="0.25">
      <c r="B87" s="80" t="s">
        <v>38</v>
      </c>
      <c r="C87" s="60" t="s">
        <v>128</v>
      </c>
      <c r="D87" s="58"/>
      <c r="E87" s="56"/>
      <c r="F87" s="59"/>
      <c r="G87" s="81"/>
    </row>
    <row r="88" spans="2:7" s="39" customFormat="1" ht="42.75" customHeight="1" x14ac:dyDescent="0.25">
      <c r="B88" s="82" t="s">
        <v>73</v>
      </c>
      <c r="C88" s="55" t="s">
        <v>160</v>
      </c>
      <c r="D88" s="52" t="s">
        <v>5</v>
      </c>
      <c r="E88" s="54">
        <v>3</v>
      </c>
      <c r="F88" s="46"/>
      <c r="G88" s="77">
        <f>+E88*F88</f>
        <v>0</v>
      </c>
    </row>
    <row r="89" spans="2:7" s="39" customFormat="1" ht="17.25" customHeight="1" x14ac:dyDescent="0.25">
      <c r="B89" s="78"/>
      <c r="C89" s="57" t="s">
        <v>129</v>
      </c>
      <c r="D89" s="58"/>
      <c r="E89" s="56"/>
      <c r="F89" s="59"/>
      <c r="G89" s="79">
        <f>SUBTOTAL(9,G88)</f>
        <v>0</v>
      </c>
    </row>
    <row r="90" spans="2:7" s="39" customFormat="1" ht="16.5" customHeight="1" x14ac:dyDescent="0.25">
      <c r="B90" s="80" t="s">
        <v>130</v>
      </c>
      <c r="C90" s="60" t="s">
        <v>8</v>
      </c>
      <c r="D90" s="58"/>
      <c r="E90" s="56"/>
      <c r="F90" s="59"/>
      <c r="G90" s="81"/>
    </row>
    <row r="91" spans="2:7" s="39" customFormat="1" ht="47.25" customHeight="1" x14ac:dyDescent="0.25">
      <c r="B91" s="82" t="s">
        <v>88</v>
      </c>
      <c r="C91" s="62" t="s">
        <v>131</v>
      </c>
      <c r="D91" s="64" t="s">
        <v>3</v>
      </c>
      <c r="E91" s="63">
        <v>55</v>
      </c>
      <c r="F91" s="46"/>
      <c r="G91" s="83">
        <f t="shared" ref="G91:G94" si="7">+F91*E91</f>
        <v>0</v>
      </c>
    </row>
    <row r="92" spans="2:7" s="39" customFormat="1" ht="38.25" customHeight="1" x14ac:dyDescent="0.25">
      <c r="B92" s="82" t="s">
        <v>89</v>
      </c>
      <c r="C92" s="62" t="s">
        <v>132</v>
      </c>
      <c r="D92" s="64" t="s">
        <v>3</v>
      </c>
      <c r="E92" s="63">
        <v>41</v>
      </c>
      <c r="F92" s="46"/>
      <c r="G92" s="83">
        <f t="shared" si="7"/>
        <v>0</v>
      </c>
    </row>
    <row r="93" spans="2:7" s="39" customFormat="1" ht="31.5" customHeight="1" x14ac:dyDescent="0.25">
      <c r="B93" s="82" t="s">
        <v>90</v>
      </c>
      <c r="C93" s="62" t="s">
        <v>29</v>
      </c>
      <c r="D93" s="64" t="s">
        <v>3</v>
      </c>
      <c r="E93" s="63">
        <v>5</v>
      </c>
      <c r="F93" s="46"/>
      <c r="G93" s="83">
        <f t="shared" si="7"/>
        <v>0</v>
      </c>
    </row>
    <row r="94" spans="2:7" s="39" customFormat="1" ht="30.75" customHeight="1" x14ac:dyDescent="0.25">
      <c r="B94" s="82" t="s">
        <v>91</v>
      </c>
      <c r="C94" s="62" t="s">
        <v>133</v>
      </c>
      <c r="D94" s="61" t="s">
        <v>3</v>
      </c>
      <c r="E94" s="63">
        <v>12.096000000000002</v>
      </c>
      <c r="F94" s="46"/>
      <c r="G94" s="83">
        <f t="shared" si="7"/>
        <v>0</v>
      </c>
    </row>
    <row r="95" spans="2:7" s="39" customFormat="1" ht="30.75" customHeight="1" x14ac:dyDescent="0.25">
      <c r="B95" s="82" t="s">
        <v>92</v>
      </c>
      <c r="C95" s="55" t="s">
        <v>134</v>
      </c>
      <c r="D95" s="52" t="s">
        <v>135</v>
      </c>
      <c r="E95" s="54">
        <v>1</v>
      </c>
      <c r="F95" s="46"/>
      <c r="G95" s="77">
        <f>+F95*E95</f>
        <v>0</v>
      </c>
    </row>
    <row r="96" spans="2:7" s="39" customFormat="1" ht="18" customHeight="1" thickBot="1" x14ac:dyDescent="0.3">
      <c r="B96" s="78"/>
      <c r="C96" s="57" t="s">
        <v>136</v>
      </c>
      <c r="D96" s="58"/>
      <c r="E96" s="56"/>
      <c r="F96" s="59"/>
      <c r="G96" s="79">
        <f>SUBTOTAL(9,G91:G95)</f>
        <v>0</v>
      </c>
    </row>
    <row r="97" spans="2:7" s="39" customFormat="1" ht="24.75" customHeight="1" x14ac:dyDescent="0.25">
      <c r="B97" s="163" t="s">
        <v>219</v>
      </c>
      <c r="C97" s="164"/>
      <c r="D97" s="164"/>
      <c r="E97" s="164"/>
      <c r="F97" s="164"/>
      <c r="G97" s="90">
        <f>SUM(G96,G89,G86,G79,G71,G62,G52)</f>
        <v>0</v>
      </c>
    </row>
    <row r="98" spans="2:7" s="39" customFormat="1" ht="19.5" customHeight="1" thickBot="1" x14ac:dyDescent="0.3">
      <c r="B98" s="165" t="s">
        <v>220</v>
      </c>
      <c r="C98" s="166"/>
      <c r="D98" s="166"/>
      <c r="E98" s="166"/>
      <c r="F98" s="166"/>
      <c r="G98" s="73">
        <f>+G97*2</f>
        <v>0</v>
      </c>
    </row>
    <row r="99" spans="2:7" ht="39.75" customHeight="1" thickBot="1" x14ac:dyDescent="0.4">
      <c r="B99" s="145" t="s">
        <v>223</v>
      </c>
      <c r="C99" s="146"/>
      <c r="D99" s="146"/>
      <c r="E99" s="146"/>
      <c r="F99" s="146"/>
      <c r="G99" s="91">
        <f>+G98+G46+G8</f>
        <v>0</v>
      </c>
    </row>
    <row r="100" spans="2:7" ht="18" customHeight="1" thickBot="1" x14ac:dyDescent="0.4">
      <c r="B100" s="92"/>
      <c r="C100" s="93"/>
      <c r="D100" s="93"/>
      <c r="E100" s="93"/>
      <c r="F100" s="93"/>
      <c r="G100" s="94"/>
    </row>
    <row r="101" spans="2:7" ht="42" customHeight="1" x14ac:dyDescent="0.35">
      <c r="B101" s="67" t="s">
        <v>16</v>
      </c>
      <c r="C101" s="68"/>
      <c r="D101" s="69"/>
      <c r="E101" s="70"/>
      <c r="F101" s="71"/>
      <c r="G101" s="72" t="s">
        <v>21</v>
      </c>
    </row>
    <row r="102" spans="2:7" x14ac:dyDescent="0.35">
      <c r="B102" s="71"/>
      <c r="C102" s="68"/>
      <c r="D102" s="69"/>
      <c r="E102" s="70"/>
      <c r="F102" s="71"/>
      <c r="G102" s="69"/>
    </row>
    <row r="103" spans="2:7" x14ac:dyDescent="0.35">
      <c r="B103" s="71"/>
      <c r="C103" s="68"/>
      <c r="D103" s="69"/>
      <c r="E103" s="70"/>
      <c r="F103" s="71"/>
      <c r="G103" s="69"/>
    </row>
    <row r="104" spans="2:7" x14ac:dyDescent="0.35">
      <c r="B104" s="71"/>
      <c r="C104" s="68"/>
      <c r="D104" s="69"/>
      <c r="E104" s="70"/>
      <c r="F104" s="71"/>
      <c r="G104" s="69"/>
    </row>
    <row r="105" spans="2:7" x14ac:dyDescent="0.35">
      <c r="B105" s="71"/>
      <c r="C105" s="68"/>
      <c r="D105" s="69"/>
      <c r="E105" s="70"/>
      <c r="F105" s="71"/>
      <c r="G105" s="69"/>
    </row>
    <row r="106" spans="2:7" x14ac:dyDescent="0.35">
      <c r="B106" s="71"/>
      <c r="C106" s="68"/>
      <c r="D106" s="69"/>
      <c r="E106" s="70"/>
      <c r="F106" s="71"/>
      <c r="G106" s="69"/>
    </row>
  </sheetData>
  <mergeCells count="26">
    <mergeCell ref="B8:F8"/>
    <mergeCell ref="B1:G1"/>
    <mergeCell ref="B2:G2"/>
    <mergeCell ref="B3:G3"/>
    <mergeCell ref="B4:G4"/>
    <mergeCell ref="C6:G6"/>
    <mergeCell ref="B44:F44"/>
    <mergeCell ref="B9:G9"/>
    <mergeCell ref="B10:G10"/>
    <mergeCell ref="C11:G11"/>
    <mergeCell ref="B16:F16"/>
    <mergeCell ref="C17:G17"/>
    <mergeCell ref="B22:F22"/>
    <mergeCell ref="C23:G23"/>
    <mergeCell ref="B29:F29"/>
    <mergeCell ref="C30:G30"/>
    <mergeCell ref="B37:F37"/>
    <mergeCell ref="C38:G38"/>
    <mergeCell ref="B98:F98"/>
    <mergeCell ref="B99:F99"/>
    <mergeCell ref="B45:F45"/>
    <mergeCell ref="B46:F46"/>
    <mergeCell ref="B47:G47"/>
    <mergeCell ref="B48:G48"/>
    <mergeCell ref="B71:E71"/>
    <mergeCell ref="B97:F97"/>
  </mergeCells>
  <conditionalFormatting sqref="F7">
    <cfRule type="containsBlanks" dxfId="44" priority="8">
      <formula>LEN(TRIM(F7))=0</formula>
    </cfRule>
  </conditionalFormatting>
  <conditionalFormatting sqref="F12:F15">
    <cfRule type="containsBlanks" dxfId="43" priority="9">
      <formula>LEN(TRIM(F12))=0</formula>
    </cfRule>
  </conditionalFormatting>
  <conditionalFormatting sqref="F18:F21">
    <cfRule type="containsBlanks" dxfId="42" priority="10">
      <formula>LEN(TRIM(F18))=0</formula>
    </cfRule>
  </conditionalFormatting>
  <conditionalFormatting sqref="F24:F28">
    <cfRule type="containsBlanks" dxfId="41" priority="11">
      <formula>LEN(TRIM(F24))=0</formula>
    </cfRule>
  </conditionalFormatting>
  <conditionalFormatting sqref="F31:F36">
    <cfRule type="containsBlanks" dxfId="40" priority="12">
      <formula>LEN(TRIM(F31))=0</formula>
    </cfRule>
  </conditionalFormatting>
  <conditionalFormatting sqref="F39:F43">
    <cfRule type="containsBlanks" dxfId="39" priority="13">
      <formula>LEN(TRIM(F39))=0</formula>
    </cfRule>
  </conditionalFormatting>
  <conditionalFormatting sqref="F50:F51">
    <cfRule type="containsBlanks" dxfId="38" priority="7">
      <formula>LEN(TRIM(F50))=0</formula>
    </cfRule>
  </conditionalFormatting>
  <conditionalFormatting sqref="F54:F61">
    <cfRule type="containsBlanks" dxfId="37" priority="6">
      <formula>LEN(TRIM(F54))=0</formula>
    </cfRule>
  </conditionalFormatting>
  <conditionalFormatting sqref="F64:F70">
    <cfRule type="containsBlanks" dxfId="36" priority="5">
      <formula>LEN(TRIM(F64))=0</formula>
    </cfRule>
  </conditionalFormatting>
  <conditionalFormatting sqref="F73:F78">
    <cfRule type="containsBlanks" dxfId="35" priority="4">
      <formula>LEN(TRIM(F73))=0</formula>
    </cfRule>
  </conditionalFormatting>
  <conditionalFormatting sqref="F81:F85">
    <cfRule type="containsBlanks" dxfId="34" priority="3">
      <formula>LEN(TRIM(F81))=0</formula>
    </cfRule>
  </conditionalFormatting>
  <conditionalFormatting sqref="F88">
    <cfRule type="containsBlanks" dxfId="33" priority="2">
      <formula>LEN(TRIM(F88))=0</formula>
    </cfRule>
  </conditionalFormatting>
  <conditionalFormatting sqref="F91:F95">
    <cfRule type="containsBlanks" dxfId="32" priority="1">
      <formula>LEN(TRIM(F91))=0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EE3B-4CB5-4D51-B5AF-9D52505CBDD4}">
  <sheetPr>
    <tabColor rgb="FF00B050"/>
    <pageSetUpPr fitToPage="1"/>
  </sheetPr>
  <dimension ref="B1:HZ54"/>
  <sheetViews>
    <sheetView showGridLines="0" zoomScale="90" zoomScaleNormal="90" zoomScaleSheetLayoutView="110" workbookViewId="0">
      <selection activeCell="B4" sqref="B4:G4"/>
    </sheetView>
  </sheetViews>
  <sheetFormatPr defaultColWidth="8.7265625" defaultRowHeight="14.5" x14ac:dyDescent="0.35"/>
  <cols>
    <col min="1" max="1" width="2.1796875" customWidth="1"/>
    <col min="2" max="2" width="5.81640625" customWidth="1"/>
    <col min="3" max="3" width="57.54296875" style="1" customWidth="1"/>
    <col min="4" max="4" width="7.453125" style="2" bestFit="1" customWidth="1"/>
    <col min="5" max="5" width="8.453125" style="3" bestFit="1" customWidth="1"/>
    <col min="6" max="6" width="10.26953125" bestFit="1" customWidth="1"/>
    <col min="7" max="7" width="20" style="2" customWidth="1"/>
  </cols>
  <sheetData>
    <row r="1" spans="2:234" ht="20.25" customHeight="1" thickBot="1" x14ac:dyDescent="0.4">
      <c r="B1" s="130" t="s">
        <v>20</v>
      </c>
      <c r="C1" s="131"/>
      <c r="D1" s="131"/>
      <c r="E1" s="131"/>
      <c r="F1" s="131"/>
      <c r="G1" s="132"/>
    </row>
    <row r="2" spans="2:234" s="5" customFormat="1" ht="60" customHeight="1" thickBot="1" x14ac:dyDescent="0.4">
      <c r="B2" s="133" t="s">
        <v>201</v>
      </c>
      <c r="C2" s="134"/>
      <c r="D2" s="134"/>
      <c r="E2" s="134"/>
      <c r="F2" s="134"/>
      <c r="G2" s="13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row>
    <row r="3" spans="2:234" s="5" customFormat="1" ht="79.5" customHeight="1" thickBot="1" x14ac:dyDescent="0.4">
      <c r="B3" s="136" t="s">
        <v>101</v>
      </c>
      <c r="C3" s="137"/>
      <c r="D3" s="137"/>
      <c r="E3" s="137"/>
      <c r="F3" s="137"/>
      <c r="G3" s="138"/>
    </row>
    <row r="4" spans="2:234" ht="104" customHeight="1" thickBot="1" x14ac:dyDescent="0.4">
      <c r="B4" s="139" t="s">
        <v>224</v>
      </c>
      <c r="C4" s="140"/>
      <c r="D4" s="140"/>
      <c r="E4" s="140"/>
      <c r="F4" s="140"/>
      <c r="G4" s="141"/>
    </row>
    <row r="5" spans="2:234" s="7" customFormat="1" ht="23.15" customHeight="1" x14ac:dyDescent="0.35">
      <c r="B5" s="14" t="s">
        <v>0</v>
      </c>
      <c r="C5" s="24" t="s">
        <v>1</v>
      </c>
      <c r="D5" s="8" t="s">
        <v>2</v>
      </c>
      <c r="E5" s="8" t="s">
        <v>12</v>
      </c>
      <c r="F5" s="8" t="s">
        <v>13</v>
      </c>
      <c r="G5" s="15" t="s">
        <v>93</v>
      </c>
    </row>
    <row r="6" spans="2:234" ht="23.15" customHeight="1" x14ac:dyDescent="0.35">
      <c r="B6" s="16" t="s">
        <v>84</v>
      </c>
      <c r="C6" s="128" t="s">
        <v>162</v>
      </c>
      <c r="D6" s="128"/>
      <c r="E6" s="128"/>
      <c r="F6" s="128"/>
      <c r="G6" s="129"/>
    </row>
    <row r="7" spans="2:234" s="40" customFormat="1" ht="81.75" customHeight="1" x14ac:dyDescent="0.35">
      <c r="B7" s="17" t="s">
        <v>87</v>
      </c>
      <c r="C7" s="47" t="s">
        <v>152</v>
      </c>
      <c r="D7" s="9" t="s">
        <v>19</v>
      </c>
      <c r="E7" s="11">
        <v>1</v>
      </c>
      <c r="F7" s="46"/>
      <c r="G7" s="21">
        <f>+E7*F7</f>
        <v>0</v>
      </c>
    </row>
    <row r="8" spans="2:234" ht="25" customHeight="1" thickBot="1" x14ac:dyDescent="0.4">
      <c r="B8" s="142" t="s">
        <v>147</v>
      </c>
      <c r="C8" s="143"/>
      <c r="D8" s="143"/>
      <c r="E8" s="143"/>
      <c r="F8" s="144"/>
      <c r="G8" s="29">
        <f>SUM(G7:G7)</f>
        <v>0</v>
      </c>
    </row>
    <row r="9" spans="2:234" ht="28.5" customHeight="1" thickBot="1" x14ac:dyDescent="0.4">
      <c r="B9" s="145" t="s">
        <v>229</v>
      </c>
      <c r="C9" s="146"/>
      <c r="D9" s="146"/>
      <c r="E9" s="146"/>
      <c r="F9" s="146"/>
      <c r="G9" s="147"/>
    </row>
    <row r="10" spans="2:234" ht="26.15" customHeight="1" x14ac:dyDescent="0.35">
      <c r="B10" s="167" t="s">
        <v>230</v>
      </c>
      <c r="C10" s="168"/>
      <c r="D10" s="168"/>
      <c r="E10" s="168"/>
      <c r="F10" s="168"/>
      <c r="G10" s="169"/>
    </row>
    <row r="11" spans="2:234" ht="19.5" customHeight="1" x14ac:dyDescent="0.35">
      <c r="B11" s="16" t="s">
        <v>30</v>
      </c>
      <c r="C11" s="128" t="s">
        <v>80</v>
      </c>
      <c r="D11" s="128"/>
      <c r="E11" s="128"/>
      <c r="F11" s="128"/>
      <c r="G11" s="129"/>
    </row>
    <row r="12" spans="2:234" s="42" customFormat="1" ht="42" customHeight="1" x14ac:dyDescent="0.35">
      <c r="B12" s="18" t="s">
        <v>39</v>
      </c>
      <c r="C12" s="41" t="s">
        <v>155</v>
      </c>
      <c r="D12" s="12" t="s">
        <v>14</v>
      </c>
      <c r="E12" s="11">
        <v>19.5</v>
      </c>
      <c r="F12" s="46"/>
      <c r="G12" s="23">
        <f t="shared" ref="G12:G13" si="0">+E12*F12</f>
        <v>0</v>
      </c>
    </row>
    <row r="13" spans="2:234" s="39" customFormat="1" ht="25.5" customHeight="1" x14ac:dyDescent="0.25">
      <c r="B13" s="18" t="s">
        <v>40</v>
      </c>
      <c r="C13" s="95" t="s">
        <v>171</v>
      </c>
      <c r="D13" s="28" t="s">
        <v>11</v>
      </c>
      <c r="E13" s="11">
        <v>1.9500000000000002</v>
      </c>
      <c r="F13" s="46"/>
      <c r="G13" s="23">
        <f t="shared" si="0"/>
        <v>0</v>
      </c>
    </row>
    <row r="14" spans="2:234" s="40" customFormat="1" ht="49.5" customHeight="1" x14ac:dyDescent="0.35">
      <c r="B14" s="18" t="s">
        <v>41</v>
      </c>
      <c r="C14" s="41" t="s">
        <v>79</v>
      </c>
      <c r="D14" s="12" t="s">
        <v>11</v>
      </c>
      <c r="E14" s="11">
        <v>14.399999999999999</v>
      </c>
      <c r="F14" s="46"/>
      <c r="G14" s="23">
        <f>+E14*F14</f>
        <v>0</v>
      </c>
    </row>
    <row r="15" spans="2:234" s="42" customFormat="1" ht="39.75" customHeight="1" x14ac:dyDescent="0.35">
      <c r="B15" s="18" t="s">
        <v>143</v>
      </c>
      <c r="C15" s="38" t="s">
        <v>156</v>
      </c>
      <c r="D15" s="12" t="s">
        <v>14</v>
      </c>
      <c r="E15" s="13">
        <v>17.399999999999999</v>
      </c>
      <c r="F15" s="46"/>
      <c r="G15" s="22">
        <f>+E15*F15</f>
        <v>0</v>
      </c>
    </row>
    <row r="16" spans="2:234" ht="25" customHeight="1" x14ac:dyDescent="0.35">
      <c r="B16" s="142" t="s">
        <v>74</v>
      </c>
      <c r="C16" s="143"/>
      <c r="D16" s="143"/>
      <c r="E16" s="143"/>
      <c r="F16" s="144"/>
      <c r="G16" s="29">
        <f>SUM(G12:G15)</f>
        <v>0</v>
      </c>
    </row>
    <row r="17" spans="2:7" ht="20.5" customHeight="1" x14ac:dyDescent="0.35">
      <c r="B17" s="16" t="s">
        <v>31</v>
      </c>
      <c r="C17" s="128" t="s">
        <v>6</v>
      </c>
      <c r="D17" s="128"/>
      <c r="E17" s="128"/>
      <c r="F17" s="128"/>
      <c r="G17" s="129"/>
    </row>
    <row r="18" spans="2:7" s="36" customFormat="1" ht="52.5" customHeight="1" x14ac:dyDescent="0.3">
      <c r="B18" s="44" t="s">
        <v>42</v>
      </c>
      <c r="C18" s="26" t="s">
        <v>157</v>
      </c>
      <c r="D18" s="25" t="s">
        <v>11</v>
      </c>
      <c r="E18" s="43">
        <f>24.7316666666667*1.1</f>
        <v>27.204833333333372</v>
      </c>
      <c r="F18" s="46"/>
      <c r="G18" s="23">
        <f t="shared" ref="G18:G21" si="1">+E18*F18</f>
        <v>0</v>
      </c>
    </row>
    <row r="19" spans="2:7" s="36" customFormat="1" ht="44.25" customHeight="1" x14ac:dyDescent="0.3">
      <c r="B19" s="44" t="s">
        <v>43</v>
      </c>
      <c r="C19" s="37" t="s">
        <v>48</v>
      </c>
      <c r="D19" s="25" t="s">
        <v>11</v>
      </c>
      <c r="E19" s="43">
        <f>1.62*1.1</f>
        <v>1.7820000000000003</v>
      </c>
      <c r="F19" s="46"/>
      <c r="G19" s="23">
        <f t="shared" si="1"/>
        <v>0</v>
      </c>
    </row>
    <row r="20" spans="2:7" s="36" customFormat="1" ht="42" customHeight="1" x14ac:dyDescent="0.3">
      <c r="B20" s="44" t="s">
        <v>47</v>
      </c>
      <c r="C20" s="26" t="s">
        <v>50</v>
      </c>
      <c r="D20" s="25" t="s">
        <v>11</v>
      </c>
      <c r="E20" s="43">
        <f>1.2375*1.1</f>
        <v>1.3612500000000001</v>
      </c>
      <c r="F20" s="46"/>
      <c r="G20" s="23">
        <f t="shared" si="1"/>
        <v>0</v>
      </c>
    </row>
    <row r="21" spans="2:7" s="36" customFormat="1" ht="32.25" customHeight="1" x14ac:dyDescent="0.3">
      <c r="B21" s="44" t="s">
        <v>81</v>
      </c>
      <c r="C21" s="38" t="s">
        <v>151</v>
      </c>
      <c r="D21" s="10" t="s">
        <v>11</v>
      </c>
      <c r="E21" s="13">
        <v>5.8</v>
      </c>
      <c r="F21" s="46"/>
      <c r="G21" s="23">
        <f t="shared" si="1"/>
        <v>0</v>
      </c>
    </row>
    <row r="22" spans="2:7" ht="26.5" customHeight="1" x14ac:dyDescent="0.35">
      <c r="B22" s="142" t="s">
        <v>75</v>
      </c>
      <c r="C22" s="143"/>
      <c r="D22" s="143"/>
      <c r="E22" s="143"/>
      <c r="F22" s="144"/>
      <c r="G22" s="29">
        <f>SUM(G18:G21)</f>
        <v>0</v>
      </c>
    </row>
    <row r="23" spans="2:7" ht="23.5" customHeight="1" x14ac:dyDescent="0.35">
      <c r="B23" s="16" t="s">
        <v>32</v>
      </c>
      <c r="C23" s="128" t="s">
        <v>59</v>
      </c>
      <c r="D23" s="128"/>
      <c r="E23" s="128"/>
      <c r="F23" s="128"/>
      <c r="G23" s="129"/>
    </row>
    <row r="24" spans="2:7" s="39" customFormat="1" ht="49.5" customHeight="1" x14ac:dyDescent="0.25">
      <c r="B24" s="44" t="s">
        <v>44</v>
      </c>
      <c r="C24" s="26" t="s">
        <v>158</v>
      </c>
      <c r="D24" s="31" t="s">
        <v>14</v>
      </c>
      <c r="E24" s="30">
        <v>2.31</v>
      </c>
      <c r="F24" s="46"/>
      <c r="G24" s="45">
        <f>+F24*E24</f>
        <v>0</v>
      </c>
    </row>
    <row r="25" spans="2:7" s="39" customFormat="1" ht="29.25" customHeight="1" x14ac:dyDescent="0.25">
      <c r="B25" s="44" t="s">
        <v>45</v>
      </c>
      <c r="C25" s="26" t="s">
        <v>159</v>
      </c>
      <c r="D25" s="31" t="s">
        <v>14</v>
      </c>
      <c r="E25" s="30">
        <v>0.72600000000000009</v>
      </c>
      <c r="F25" s="46"/>
      <c r="G25" s="45">
        <f>+F25*E25</f>
        <v>0</v>
      </c>
    </row>
    <row r="26" spans="2:7" s="39" customFormat="1" ht="41.25" customHeight="1" x14ac:dyDescent="0.25">
      <c r="B26" s="44" t="s">
        <v>49</v>
      </c>
      <c r="C26" s="26" t="s">
        <v>58</v>
      </c>
      <c r="D26" s="31" t="s">
        <v>4</v>
      </c>
      <c r="E26" s="30">
        <v>52</v>
      </c>
      <c r="F26" s="46"/>
      <c r="G26" s="45">
        <f>+F26*E26</f>
        <v>0</v>
      </c>
    </row>
    <row r="27" spans="2:7" s="39" customFormat="1" ht="32.25" customHeight="1" x14ac:dyDescent="0.25">
      <c r="B27" s="44" t="s">
        <v>51</v>
      </c>
      <c r="C27" s="26" t="s">
        <v>71</v>
      </c>
      <c r="D27" s="31" t="s">
        <v>3</v>
      </c>
      <c r="E27" s="30">
        <v>196.2</v>
      </c>
      <c r="F27" s="46"/>
      <c r="G27" s="45">
        <f>+E27*F27</f>
        <v>0</v>
      </c>
    </row>
    <row r="28" spans="2:7" s="39" customFormat="1" ht="29.25" customHeight="1" x14ac:dyDescent="0.25">
      <c r="B28" s="44" t="s">
        <v>82</v>
      </c>
      <c r="C28" s="26" t="s">
        <v>72</v>
      </c>
      <c r="D28" s="31" t="s">
        <v>4</v>
      </c>
      <c r="E28" s="32">
        <v>20</v>
      </c>
      <c r="F28" s="46"/>
      <c r="G28" s="45">
        <f>+E28*F28</f>
        <v>0</v>
      </c>
    </row>
    <row r="29" spans="2:7" ht="22" customHeight="1" x14ac:dyDescent="0.35">
      <c r="B29" s="142" t="s">
        <v>76</v>
      </c>
      <c r="C29" s="143"/>
      <c r="D29" s="143"/>
      <c r="E29" s="143"/>
      <c r="F29" s="144"/>
      <c r="G29" s="33">
        <f>SUM(G24:G28)</f>
        <v>0</v>
      </c>
    </row>
    <row r="30" spans="2:7" ht="22" customHeight="1" x14ac:dyDescent="0.35">
      <c r="B30" s="16" t="s">
        <v>33</v>
      </c>
      <c r="C30" s="128" t="s">
        <v>7</v>
      </c>
      <c r="D30" s="128"/>
      <c r="E30" s="128"/>
      <c r="F30" s="128"/>
      <c r="G30" s="129"/>
    </row>
    <row r="31" spans="2:7" s="39" customFormat="1" ht="46.5" customHeight="1" x14ac:dyDescent="0.25">
      <c r="B31" s="44" t="s">
        <v>52</v>
      </c>
      <c r="C31" s="26" t="s">
        <v>66</v>
      </c>
      <c r="D31" s="25" t="s">
        <v>63</v>
      </c>
      <c r="E31" s="30">
        <v>2</v>
      </c>
      <c r="F31" s="46"/>
      <c r="G31" s="45">
        <f>+E31*F31</f>
        <v>0</v>
      </c>
    </row>
    <row r="32" spans="2:7" s="39" customFormat="1" ht="42.75" customHeight="1" x14ac:dyDescent="0.25">
      <c r="B32" s="44" t="s">
        <v>53</v>
      </c>
      <c r="C32" s="26" t="s">
        <v>65</v>
      </c>
      <c r="D32" s="34" t="s">
        <v>63</v>
      </c>
      <c r="E32" s="30">
        <v>8</v>
      </c>
      <c r="F32" s="46"/>
      <c r="G32" s="45">
        <f>+E32*F32</f>
        <v>0</v>
      </c>
    </row>
    <row r="33" spans="2:7" s="40" customFormat="1" ht="47.25" customHeight="1" x14ac:dyDescent="0.35">
      <c r="B33" s="44" t="s">
        <v>54</v>
      </c>
      <c r="C33" s="26" t="s">
        <v>64</v>
      </c>
      <c r="D33" s="25" t="s">
        <v>63</v>
      </c>
      <c r="E33" s="30">
        <v>2</v>
      </c>
      <c r="F33" s="46"/>
      <c r="G33" s="45">
        <f>+E33*F33</f>
        <v>0</v>
      </c>
    </row>
    <row r="34" spans="2:7" s="40" customFormat="1" ht="43.5" customHeight="1" x14ac:dyDescent="0.35">
      <c r="B34" s="85" t="s">
        <v>55</v>
      </c>
      <c r="C34" s="86" t="s">
        <v>150</v>
      </c>
      <c r="D34" s="87" t="s">
        <v>63</v>
      </c>
      <c r="E34" s="88">
        <v>42</v>
      </c>
      <c r="F34" s="46"/>
      <c r="G34" s="45">
        <f t="shared" ref="G34:G36" si="2">+E34*F34</f>
        <v>0</v>
      </c>
    </row>
    <row r="35" spans="2:7" s="40" customFormat="1" ht="42" customHeight="1" x14ac:dyDescent="0.35">
      <c r="B35" s="85" t="s">
        <v>56</v>
      </c>
      <c r="C35" s="86" t="s">
        <v>148</v>
      </c>
      <c r="D35" s="87" t="s">
        <v>63</v>
      </c>
      <c r="E35" s="88">
        <v>2</v>
      </c>
      <c r="F35" s="46"/>
      <c r="G35" s="45">
        <f t="shared" si="2"/>
        <v>0</v>
      </c>
    </row>
    <row r="36" spans="2:7" s="40" customFormat="1" ht="45" customHeight="1" x14ac:dyDescent="0.35">
      <c r="B36" s="85" t="s">
        <v>57</v>
      </c>
      <c r="C36" s="86" t="s">
        <v>149</v>
      </c>
      <c r="D36" s="87" t="s">
        <v>63</v>
      </c>
      <c r="E36" s="88">
        <v>2</v>
      </c>
      <c r="F36" s="46"/>
      <c r="G36" s="45">
        <f t="shared" si="2"/>
        <v>0</v>
      </c>
    </row>
    <row r="37" spans="2:7" ht="20.5" customHeight="1" x14ac:dyDescent="0.35">
      <c r="B37" s="151" t="s">
        <v>77</v>
      </c>
      <c r="C37" s="152"/>
      <c r="D37" s="152"/>
      <c r="E37" s="152"/>
      <c r="F37" s="153"/>
      <c r="G37" s="33">
        <f>SUM(G31:G36)</f>
        <v>0</v>
      </c>
    </row>
    <row r="38" spans="2:7" s="6" customFormat="1" ht="20.149999999999999" customHeight="1" x14ac:dyDescent="0.35">
      <c r="B38" s="16" t="s">
        <v>35</v>
      </c>
      <c r="C38" s="128" t="s">
        <v>8</v>
      </c>
      <c r="D38" s="128"/>
      <c r="E38" s="128"/>
      <c r="F38" s="128"/>
      <c r="G38" s="129"/>
    </row>
    <row r="39" spans="2:7" s="40" customFormat="1" ht="34.5" customHeight="1" x14ac:dyDescent="0.35">
      <c r="B39" s="19" t="s">
        <v>60</v>
      </c>
      <c r="C39" s="26" t="s">
        <v>9</v>
      </c>
      <c r="D39" s="31" t="s">
        <v>3</v>
      </c>
      <c r="E39" s="35">
        <v>12</v>
      </c>
      <c r="F39" s="46"/>
      <c r="G39" s="45">
        <f>+F39*E39</f>
        <v>0</v>
      </c>
    </row>
    <row r="40" spans="2:7" s="40" customFormat="1" ht="34.5" customHeight="1" x14ac:dyDescent="0.35">
      <c r="B40" s="20" t="s">
        <v>61</v>
      </c>
      <c r="C40" s="26" t="s">
        <v>10</v>
      </c>
      <c r="D40" s="31" t="s">
        <v>3</v>
      </c>
      <c r="E40" s="35">
        <v>25.343999999999998</v>
      </c>
      <c r="F40" s="46"/>
      <c r="G40" s="45">
        <f>+F40*E40</f>
        <v>0</v>
      </c>
    </row>
    <row r="41" spans="2:7" s="40" customFormat="1" ht="34.5" customHeight="1" x14ac:dyDescent="0.35">
      <c r="B41" s="19" t="s">
        <v>62</v>
      </c>
      <c r="C41" s="26" t="s">
        <v>67</v>
      </c>
      <c r="D41" s="31" t="s">
        <v>3</v>
      </c>
      <c r="E41" s="26">
        <v>8.7119999999999997</v>
      </c>
      <c r="F41" s="46"/>
      <c r="G41" s="45">
        <f>+F41*E41</f>
        <v>0</v>
      </c>
    </row>
    <row r="42" spans="2:7" s="40" customFormat="1" ht="41.25" customHeight="1" x14ac:dyDescent="0.35">
      <c r="B42" s="20" t="s">
        <v>83</v>
      </c>
      <c r="C42" s="26" t="s">
        <v>68</v>
      </c>
      <c r="D42" s="31" t="s">
        <v>3</v>
      </c>
      <c r="E42" s="35">
        <v>13</v>
      </c>
      <c r="F42" s="46"/>
      <c r="G42" s="45">
        <f>+F42*E42</f>
        <v>0</v>
      </c>
    </row>
    <row r="43" spans="2:7" s="40" customFormat="1" ht="36.75" customHeight="1" thickBot="1" x14ac:dyDescent="0.4">
      <c r="B43" s="19" t="s">
        <v>146</v>
      </c>
      <c r="C43" s="26" t="s">
        <v>69</v>
      </c>
      <c r="D43" s="31" t="s">
        <v>70</v>
      </c>
      <c r="E43" s="35">
        <v>1</v>
      </c>
      <c r="F43" s="46"/>
      <c r="G43" s="45">
        <f>+F43*E43</f>
        <v>0</v>
      </c>
    </row>
    <row r="44" spans="2:7" ht="23.15" customHeight="1" thickBot="1" x14ac:dyDescent="0.4">
      <c r="B44" s="154" t="s">
        <v>78</v>
      </c>
      <c r="C44" s="155"/>
      <c r="D44" s="155"/>
      <c r="E44" s="155"/>
      <c r="F44" s="155"/>
      <c r="G44" s="33">
        <f>SUM(G39:G43)</f>
        <v>0</v>
      </c>
    </row>
    <row r="45" spans="2:7" ht="22" customHeight="1" thickBot="1" x14ac:dyDescent="0.4">
      <c r="B45" s="156" t="s">
        <v>231</v>
      </c>
      <c r="C45" s="157"/>
      <c r="D45" s="157"/>
      <c r="E45" s="157"/>
      <c r="F45" s="157"/>
      <c r="G45" s="90">
        <f>SUM(G44,G37,G29,G22,G16)</f>
        <v>0</v>
      </c>
    </row>
    <row r="46" spans="2:7" ht="48.5" customHeight="1" thickBot="1" x14ac:dyDescent="0.4">
      <c r="B46" s="145" t="s">
        <v>232</v>
      </c>
      <c r="C46" s="146"/>
      <c r="D46" s="146"/>
      <c r="E46" s="146"/>
      <c r="F46" s="146"/>
      <c r="G46" s="91">
        <f>G45</f>
        <v>0</v>
      </c>
    </row>
    <row r="47" spans="2:7" ht="39.75" customHeight="1" thickBot="1" x14ac:dyDescent="0.4">
      <c r="B47" s="145" t="s">
        <v>233</v>
      </c>
      <c r="C47" s="146"/>
      <c r="D47" s="146"/>
      <c r="E47" s="146"/>
      <c r="F47" s="146"/>
      <c r="G47" s="91">
        <f>+G46</f>
        <v>0</v>
      </c>
    </row>
    <row r="48" spans="2:7" ht="15.5" customHeight="1" thickBot="1" x14ac:dyDescent="0.4">
      <c r="B48" s="161"/>
      <c r="C48" s="162"/>
      <c r="D48" s="162"/>
      <c r="E48" s="162"/>
      <c r="F48" s="162"/>
      <c r="G48" s="94"/>
    </row>
    <row r="49" spans="2:7" ht="42" customHeight="1" x14ac:dyDescent="0.35">
      <c r="B49" s="67" t="s">
        <v>16</v>
      </c>
      <c r="C49" s="68"/>
      <c r="D49" s="69"/>
      <c r="E49" s="70"/>
      <c r="F49" s="71"/>
      <c r="G49" s="72" t="s">
        <v>21</v>
      </c>
    </row>
    <row r="50" spans="2:7" x14ac:dyDescent="0.35">
      <c r="B50" s="71"/>
      <c r="C50" s="68"/>
      <c r="D50" s="69"/>
      <c r="E50" s="70"/>
      <c r="F50" s="71"/>
      <c r="G50" s="69"/>
    </row>
    <row r="51" spans="2:7" x14ac:dyDescent="0.35">
      <c r="B51" s="71"/>
      <c r="C51" s="68"/>
      <c r="D51" s="69"/>
      <c r="E51" s="70"/>
      <c r="F51" s="71"/>
      <c r="G51" s="69"/>
    </row>
    <row r="52" spans="2:7" x14ac:dyDescent="0.35">
      <c r="B52" s="71"/>
      <c r="C52" s="68"/>
      <c r="D52" s="69"/>
      <c r="E52" s="70"/>
      <c r="F52" s="71"/>
      <c r="G52" s="69"/>
    </row>
    <row r="53" spans="2:7" x14ac:dyDescent="0.35">
      <c r="B53" s="71"/>
      <c r="C53" s="68"/>
      <c r="D53" s="69"/>
      <c r="E53" s="70"/>
      <c r="F53" s="71"/>
      <c r="G53" s="69"/>
    </row>
    <row r="54" spans="2:7" x14ac:dyDescent="0.35">
      <c r="B54" s="71"/>
      <c r="C54" s="68"/>
      <c r="D54" s="69"/>
      <c r="E54" s="70"/>
      <c r="F54" s="71"/>
      <c r="G54" s="69"/>
    </row>
  </sheetData>
  <mergeCells count="22">
    <mergeCell ref="B22:F22"/>
    <mergeCell ref="B1:G1"/>
    <mergeCell ref="B2:G2"/>
    <mergeCell ref="B3:G3"/>
    <mergeCell ref="B4:G4"/>
    <mergeCell ref="C6:G6"/>
    <mergeCell ref="B8:F8"/>
    <mergeCell ref="B9:G9"/>
    <mergeCell ref="B10:G10"/>
    <mergeCell ref="C11:G11"/>
    <mergeCell ref="B16:F16"/>
    <mergeCell ref="C17:G17"/>
    <mergeCell ref="B45:F45"/>
    <mergeCell ref="B46:F46"/>
    <mergeCell ref="B47:F47"/>
    <mergeCell ref="B48:F48"/>
    <mergeCell ref="C23:G23"/>
    <mergeCell ref="B29:F29"/>
    <mergeCell ref="C30:G30"/>
    <mergeCell ref="B37:F37"/>
    <mergeCell ref="C38:G38"/>
    <mergeCell ref="B44:F44"/>
  </mergeCells>
  <conditionalFormatting sqref="F7">
    <cfRule type="containsBlanks" dxfId="31" priority="6">
      <formula>LEN(TRIM(F7))=0</formula>
    </cfRule>
  </conditionalFormatting>
  <conditionalFormatting sqref="F12:F15">
    <cfRule type="containsBlanks" dxfId="30" priority="1">
      <formula>LEN(TRIM(F12))=0</formula>
    </cfRule>
  </conditionalFormatting>
  <conditionalFormatting sqref="F18:F21">
    <cfRule type="containsBlanks" dxfId="29" priority="2">
      <formula>LEN(TRIM(F18))=0</formula>
    </cfRule>
  </conditionalFormatting>
  <conditionalFormatting sqref="F24:F28">
    <cfRule type="containsBlanks" dxfId="28" priority="3">
      <formula>LEN(TRIM(F24))=0</formula>
    </cfRule>
  </conditionalFormatting>
  <conditionalFormatting sqref="F31:F36">
    <cfRule type="containsBlanks" dxfId="27" priority="4">
      <formula>LEN(TRIM(F31))=0</formula>
    </cfRule>
  </conditionalFormatting>
  <conditionalFormatting sqref="F39:F43">
    <cfRule type="containsBlanks" dxfId="26" priority="5">
      <formula>LEN(TRIM(F39))=0</formula>
    </cfRule>
  </conditionalFormatting>
  <printOptions horizontalCentered="1"/>
  <pageMargins left="0.27559055118110237" right="0.27559055118110237" top="0.55118110236220474" bottom="0.55118110236220474" header="0.31496062992125984" footer="0.31496062992125984"/>
  <pageSetup paperSize="9" scale="89" fitToHeight="11" orientation="portrait" r:id="rId1"/>
  <headerFooter>
    <oddFooter>&amp;L&amp;"-,Italique"Cadre de devis - LOT 1 - EP BISHANGE - EP BUSAKARA - EP KASHANGA&amp;R&amp;P/&amp;N</oddFooter>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RECAPITULATIF DES LOTS</vt:lpstr>
      <vt:lpstr>Cadre devis LOT 01_EP BUHAMBA </vt:lpstr>
      <vt:lpstr>Cadre devis LOT 01_EP MULALA</vt:lpstr>
      <vt:lpstr>Cadre devis LOT 01_EP VAHE</vt:lpstr>
      <vt:lpstr>Cadre devis LOT 02_EP TUAMKE </vt:lpstr>
      <vt:lpstr>Cadre devis LOT 02_EP EMMANUEL</vt:lpstr>
      <vt:lpstr>Cadre devis LOT 02_EP MUTUGIRWA</vt:lpstr>
      <vt:lpstr>Cadre devis LOT 02_EP KABELI</vt:lpstr>
      <vt:lpstr>Cadre devis LOT 03_EP NAMASHALI</vt:lpstr>
      <vt:lpstr>Cadre devis LOT 03_EP THONDO</vt:lpstr>
      <vt:lpstr>Cadre devis LOT 03_EP NYUNDO</vt:lpstr>
      <vt:lpstr>'Cadre devis LOT 01_EP BUHAMBA '!Print_Area</vt:lpstr>
      <vt:lpstr>'Cadre devis LOT 01_EP MULALA'!Print_Area</vt:lpstr>
      <vt:lpstr>'Cadre devis LOT 01_EP VAHE'!Print_Area</vt:lpstr>
      <vt:lpstr>'Cadre devis LOT 02_EP EMMANUEL'!Print_Area</vt:lpstr>
      <vt:lpstr>'Cadre devis LOT 02_EP KABELI'!Print_Area</vt:lpstr>
      <vt:lpstr>'Cadre devis LOT 02_EP MUTUGIRWA'!Print_Area</vt:lpstr>
      <vt:lpstr>'Cadre devis LOT 02_EP TUAMKE '!Print_Area</vt:lpstr>
      <vt:lpstr>'Cadre devis LOT 03_EP NAMASHALI'!Print_Area</vt:lpstr>
      <vt:lpstr>'Cadre devis LOT 03_EP NYUNDO'!Print_Area</vt:lpstr>
      <vt:lpstr>'Cadre devis LOT 03_EP THONDO'!Print_Area</vt:lpstr>
      <vt:lpstr>'RECAPITULATIF DES LOTS'!Print_Area</vt:lpstr>
      <vt:lpstr>'Cadre devis LOT 01_EP BUHAMBA '!Print_Titles</vt:lpstr>
      <vt:lpstr>'Cadre devis LOT 01_EP MULALA'!Print_Titles</vt:lpstr>
      <vt:lpstr>'Cadre devis LOT 01_EP VAHE'!Print_Titles</vt:lpstr>
      <vt:lpstr>'Cadre devis LOT 02_EP EMMANUEL'!Print_Titles</vt:lpstr>
      <vt:lpstr>'Cadre devis LOT 02_EP KABELI'!Print_Titles</vt:lpstr>
      <vt:lpstr>'Cadre devis LOT 02_EP MUTUGIRWA'!Print_Titles</vt:lpstr>
      <vt:lpstr>'Cadre devis LOT 02_EP TUAMKE '!Print_Titles</vt:lpstr>
      <vt:lpstr>'Cadre devis LOT 03_EP NAMASHALI'!Print_Titles</vt:lpstr>
      <vt:lpstr>'Cadre devis LOT 03_EP NYUNDO'!Print_Titles</vt:lpstr>
      <vt:lpstr>'Cadre devis LOT 03_EP THONDO'!Print_Titles</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Eggoh</dc:creator>
  <cp:keywords/>
  <dc:description/>
  <cp:lastModifiedBy>Benel Matoka</cp:lastModifiedBy>
  <cp:revision/>
  <cp:lastPrinted>2025-12-12T10:02:05Z</cp:lastPrinted>
  <dcterms:created xsi:type="dcterms:W3CDTF">2024-06-19T08:12:44Z</dcterms:created>
  <dcterms:modified xsi:type="dcterms:W3CDTF">2025-12-12T10:17:55Z</dcterms:modified>
  <cp:category/>
  <cp:contentStatus/>
</cp:coreProperties>
</file>