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ptin\Desktop\Bordereau pour addendum\DQE addendum sans PRIX\"/>
    </mc:Choice>
  </mc:AlternateContent>
  <xr:revisionPtr revIDLastSave="0" documentId="13_ncr:1_{1C22670F-8BBC-470D-8D54-4B4A7C6BD438}" xr6:coauthVersionLast="47" xr6:coauthVersionMax="47" xr10:uidLastSave="{00000000-0000-0000-0000-000000000000}"/>
  <bookViews>
    <workbookView xWindow="-110" yWindow="-110" windowWidth="19420" windowHeight="10300" tabRatio="776" activeTab="1" xr2:uid="{00000000-000D-0000-FFFF-FFFF00000000}"/>
  </bookViews>
  <sheets>
    <sheet name="RECAP" sheetId="23" r:id="rId1"/>
    <sheet name="BLOC ADMIN. SALLE DE CLASSE" sheetId="19" r:id="rId2"/>
    <sheet name="SANITAIRE" sheetId="14" r:id="rId3"/>
    <sheet name="FORATION" sheetId="21" r:id="rId4"/>
    <sheet name="AMENAGEMENT EXTERIEURE" sheetId="22"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6" i="19" l="1"/>
  <c r="F104" i="14"/>
  <c r="F164" i="19"/>
  <c r="F163" i="19"/>
  <c r="F162" i="19"/>
  <c r="F161" i="19"/>
  <c r="F73" i="19"/>
  <c r="F72" i="19"/>
  <c r="F71" i="19"/>
  <c r="F70" i="19"/>
  <c r="F82" i="19"/>
  <c r="F83" i="19"/>
  <c r="F74" i="19" l="1"/>
  <c r="F165" i="19"/>
  <c r="F171" i="19" l="1"/>
  <c r="F172" i="19"/>
  <c r="F173" i="19"/>
  <c r="F174" i="19"/>
  <c r="F175" i="19"/>
  <c r="F170" i="19"/>
  <c r="F86" i="14"/>
  <c r="D115" i="14"/>
  <c r="D114" i="14"/>
  <c r="D113" i="14"/>
  <c r="D110" i="14"/>
  <c r="D109" i="14"/>
  <c r="F12" i="22"/>
  <c r="D14" i="21"/>
  <c r="F14" i="21" s="1"/>
  <c r="F14" i="22"/>
  <c r="F13" i="22"/>
  <c r="F11" i="22"/>
  <c r="F10" i="22"/>
  <c r="F9" i="22"/>
  <c r="F8" i="22"/>
  <c r="F37" i="21"/>
  <c r="F36" i="21"/>
  <c r="F34" i="21"/>
  <c r="F33" i="21"/>
  <c r="F30" i="21"/>
  <c r="F27" i="21"/>
  <c r="F26" i="21"/>
  <c r="F23" i="21"/>
  <c r="F22" i="21"/>
  <c r="F21" i="21"/>
  <c r="F18" i="21"/>
  <c r="F17" i="21"/>
  <c r="F16" i="21"/>
  <c r="F15" i="21"/>
  <c r="F13" i="21"/>
  <c r="F10" i="21"/>
  <c r="F9" i="21"/>
  <c r="F156" i="19"/>
  <c r="F155" i="19"/>
  <c r="F154" i="19"/>
  <c r="F153" i="19"/>
  <c r="F152" i="19"/>
  <c r="F151" i="19"/>
  <c r="F150" i="19"/>
  <c r="F149" i="19"/>
  <c r="F148" i="19"/>
  <c r="F147" i="19"/>
  <c r="F143" i="19"/>
  <c r="D142" i="19"/>
  <c r="F142" i="19" s="1"/>
  <c r="F141" i="19"/>
  <c r="F140" i="19"/>
  <c r="F139" i="19"/>
  <c r="F135" i="19"/>
  <c r="F134" i="19"/>
  <c r="F133" i="19"/>
  <c r="F132" i="19"/>
  <c r="F131" i="19"/>
  <c r="F130" i="19"/>
  <c r="F125" i="19"/>
  <c r="F124" i="19"/>
  <c r="F123" i="19"/>
  <c r="F122" i="19"/>
  <c r="F121" i="19"/>
  <c r="F120" i="19"/>
  <c r="F119" i="19"/>
  <c r="F118" i="19"/>
  <c r="F117" i="19"/>
  <c r="F116" i="19"/>
  <c r="F115" i="19"/>
  <c r="F114" i="19"/>
  <c r="F113" i="19"/>
  <c r="F108" i="19"/>
  <c r="F107" i="19"/>
  <c r="F106" i="19"/>
  <c r="F105" i="19"/>
  <c r="F104" i="19"/>
  <c r="F103" i="19"/>
  <c r="F102" i="19"/>
  <c r="F98" i="19"/>
  <c r="F97" i="19"/>
  <c r="F96" i="19"/>
  <c r="F95" i="19"/>
  <c r="F94" i="19"/>
  <c r="F93" i="19"/>
  <c r="F99" i="19" s="1"/>
  <c r="F89" i="19"/>
  <c r="F88" i="19"/>
  <c r="F87" i="19"/>
  <c r="D86" i="19"/>
  <c r="F86" i="19" s="1"/>
  <c r="D85" i="19"/>
  <c r="F85" i="19" s="1"/>
  <c r="F84" i="19"/>
  <c r="F90" i="19" s="1"/>
  <c r="F65" i="19"/>
  <c r="F64" i="19"/>
  <c r="F63" i="19"/>
  <c r="F62" i="19"/>
  <c r="F61" i="19"/>
  <c r="F60" i="19"/>
  <c r="F56" i="19"/>
  <c r="F55" i="19"/>
  <c r="F54" i="19"/>
  <c r="F53" i="19"/>
  <c r="F52" i="19"/>
  <c r="F51" i="19"/>
  <c r="F47" i="19"/>
  <c r="F45" i="19"/>
  <c r="F44" i="19"/>
  <c r="F43" i="19"/>
  <c r="F38" i="19"/>
  <c r="F37" i="19"/>
  <c r="F36" i="19"/>
  <c r="F35" i="19"/>
  <c r="F34" i="19"/>
  <c r="F33" i="19"/>
  <c r="F29" i="19"/>
  <c r="F28" i="19"/>
  <c r="F27" i="19"/>
  <c r="F26" i="19"/>
  <c r="F25" i="19"/>
  <c r="F24" i="19"/>
  <c r="F21" i="19"/>
  <c r="F20" i="19"/>
  <c r="F19" i="19"/>
  <c r="F18" i="19"/>
  <c r="F17" i="19"/>
  <c r="F16" i="19"/>
  <c r="F15" i="19"/>
  <c r="F14" i="19"/>
  <c r="F7" i="19"/>
  <c r="F6" i="19"/>
  <c r="F193" i="14"/>
  <c r="F192" i="14"/>
  <c r="F191" i="14"/>
  <c r="F190" i="14"/>
  <c r="F189" i="14"/>
  <c r="F188" i="14"/>
  <c r="F187" i="14"/>
  <c r="F186" i="14"/>
  <c r="F185" i="14"/>
  <c r="F184" i="14"/>
  <c r="F183" i="14"/>
  <c r="F182" i="14"/>
  <c r="F181" i="14"/>
  <c r="F180" i="14"/>
  <c r="F179" i="14"/>
  <c r="F175" i="14"/>
  <c r="F174" i="14"/>
  <c r="F173" i="14"/>
  <c r="F172" i="14"/>
  <c r="F168" i="14"/>
  <c r="D167" i="14"/>
  <c r="D166" i="14"/>
  <c r="F166" i="14" s="1"/>
  <c r="F162" i="14"/>
  <c r="F161" i="14"/>
  <c r="F160" i="14"/>
  <c r="D159" i="14"/>
  <c r="F159" i="14" s="1"/>
  <c r="F155" i="14"/>
  <c r="F154" i="14"/>
  <c r="F153" i="14"/>
  <c r="F152" i="14"/>
  <c r="F151" i="14"/>
  <c r="D147" i="14"/>
  <c r="F146" i="14"/>
  <c r="F145" i="14"/>
  <c r="F144" i="14"/>
  <c r="F143" i="14"/>
  <c r="F137" i="14"/>
  <c r="F139" i="14" s="1"/>
  <c r="D133" i="14"/>
  <c r="D132" i="14"/>
  <c r="F131" i="14"/>
  <c r="F130" i="14"/>
  <c r="D126" i="14"/>
  <c r="D125" i="14"/>
  <c r="D124" i="14"/>
  <c r="D123" i="14"/>
  <c r="F122" i="14"/>
  <c r="D121" i="14"/>
  <c r="F121" i="14" s="1"/>
  <c r="F117" i="14"/>
  <c r="F116" i="14"/>
  <c r="F112" i="14"/>
  <c r="F111" i="14"/>
  <c r="F109" i="14"/>
  <c r="F101" i="14"/>
  <c r="F100" i="14"/>
  <c r="F99" i="14"/>
  <c r="F98" i="14"/>
  <c r="F97" i="14"/>
  <c r="F96" i="14"/>
  <c r="F95" i="14"/>
  <c r="F94" i="14"/>
  <c r="F93" i="14"/>
  <c r="F92" i="14"/>
  <c r="F91" i="14"/>
  <c r="F90" i="14"/>
  <c r="F89" i="14"/>
  <c r="F88" i="14"/>
  <c r="F87" i="14"/>
  <c r="F85" i="14"/>
  <c r="F81" i="14"/>
  <c r="F80" i="14"/>
  <c r="F78" i="14"/>
  <c r="F77" i="14"/>
  <c r="D73" i="14"/>
  <c r="D72" i="14"/>
  <c r="D71" i="14"/>
  <c r="F71" i="14" s="1"/>
  <c r="F67" i="14"/>
  <c r="F66" i="14"/>
  <c r="F65" i="14"/>
  <c r="F64" i="14"/>
  <c r="F63" i="14"/>
  <c r="F60" i="14"/>
  <c r="F59" i="14"/>
  <c r="F58" i="14"/>
  <c r="F57" i="14"/>
  <c r="F56" i="14"/>
  <c r="F55" i="14"/>
  <c r="F54" i="14"/>
  <c r="F53" i="14"/>
  <c r="D49" i="14"/>
  <c r="D48" i="14"/>
  <c r="F47" i="14"/>
  <c r="D46" i="14"/>
  <c r="F45" i="14"/>
  <c r="F40" i="14"/>
  <c r="D36" i="14"/>
  <c r="D35" i="14"/>
  <c r="F33" i="14"/>
  <c r="D32" i="14"/>
  <c r="F32" i="14" s="1"/>
  <c r="D28" i="14"/>
  <c r="D27" i="14"/>
  <c r="D26" i="14"/>
  <c r="D25" i="14"/>
  <c r="F24" i="14"/>
  <c r="D23" i="14"/>
  <c r="F23" i="14" s="1"/>
  <c r="F19" i="14"/>
  <c r="F18" i="14"/>
  <c r="D17" i="14"/>
  <c r="D16" i="14"/>
  <c r="D15" i="14"/>
  <c r="F14" i="14"/>
  <c r="F13" i="14"/>
  <c r="D12" i="14"/>
  <c r="D11" i="14"/>
  <c r="F11" i="14" s="1"/>
  <c r="F66" i="19" l="1"/>
  <c r="F39" i="21"/>
  <c r="C9" i="23" s="1"/>
  <c r="F194" i="14"/>
  <c r="F8" i="19"/>
  <c r="F16" i="22"/>
  <c r="C10" i="23" s="1"/>
  <c r="F176" i="19"/>
  <c r="F127" i="19"/>
  <c r="F48" i="19"/>
  <c r="F102" i="14"/>
  <c r="F176" i="14"/>
  <c r="F61" i="14"/>
  <c r="F156" i="14"/>
  <c r="F82" i="14"/>
  <c r="F68" i="14"/>
  <c r="F163" i="14"/>
  <c r="F144" i="19"/>
  <c r="F30" i="19"/>
  <c r="F57" i="19"/>
  <c r="F109" i="19"/>
  <c r="F22" i="19"/>
  <c r="F136" i="19"/>
  <c r="F157" i="19"/>
  <c r="F39" i="19"/>
  <c r="F12" i="14"/>
  <c r="F15" i="14"/>
  <c r="F16" i="14"/>
  <c r="F17" i="14"/>
  <c r="F25" i="14"/>
  <c r="F26" i="14"/>
  <c r="F27" i="14"/>
  <c r="F28" i="14"/>
  <c r="F34" i="14"/>
  <c r="F35" i="14"/>
  <c r="F36" i="14"/>
  <c r="F41" i="14"/>
  <c r="F46" i="14"/>
  <c r="F48" i="14"/>
  <c r="F49" i="14"/>
  <c r="F72" i="14"/>
  <c r="F73" i="14"/>
  <c r="F110" i="14"/>
  <c r="F113" i="14"/>
  <c r="F114" i="14"/>
  <c r="F115" i="14"/>
  <c r="F123" i="14"/>
  <c r="F124" i="14"/>
  <c r="F125" i="14"/>
  <c r="F126" i="14"/>
  <c r="F132" i="14"/>
  <c r="F133" i="14"/>
  <c r="F147" i="14"/>
  <c r="F148" i="14" s="1"/>
  <c r="F167" i="14"/>
  <c r="F169" i="14" s="1"/>
  <c r="F76" i="19" l="1"/>
  <c r="F77" i="19" s="1"/>
  <c r="F166" i="19"/>
  <c r="F20" i="14"/>
  <c r="F134" i="14"/>
  <c r="F127" i="14"/>
  <c r="F118" i="14"/>
  <c r="F74" i="14"/>
  <c r="F50" i="14"/>
  <c r="F37" i="14"/>
  <c r="F29" i="14"/>
  <c r="F178" i="19" l="1"/>
  <c r="C7" i="23" s="1"/>
  <c r="F195" i="14"/>
  <c r="F197" i="14" l="1"/>
  <c r="C8" i="23" s="1"/>
  <c r="C11" i="23" s="1"/>
</calcChain>
</file>

<file path=xl/sharedStrings.xml><?xml version="1.0" encoding="utf-8"?>
<sst xmlns="http://schemas.openxmlformats.org/spreadsheetml/2006/main" count="957" uniqueCount="594">
  <si>
    <t>Lot 01</t>
  </si>
  <si>
    <t>PROJET D'AMELIORATION DE LA QUALITE DE L'ENSEIGNEMENT PRIMAIRE (PEQIP)
PROJET DE CONSTRUCTION D'UNE ECOLE PRIMAIRE A CYCLE COMPLET</t>
  </si>
  <si>
    <t>N°</t>
  </si>
  <si>
    <t>Désignation</t>
  </si>
  <si>
    <t>Unité</t>
  </si>
  <si>
    <t>Qté</t>
  </si>
  <si>
    <t>PU</t>
  </si>
  <si>
    <t>PT</t>
  </si>
  <si>
    <t>TRAVAUX PREPARATOIRES ET IMPLANTATIONS</t>
  </si>
  <si>
    <t>100.1</t>
  </si>
  <si>
    <t xml:space="preserve">Installation (bureaux de chantier, implantation des ouvrages, magasins, clôture provisoire, toilettes personnel, kits sanitaire (Covid-19) et repli du chantier </t>
  </si>
  <si>
    <t>fft</t>
  </si>
  <si>
    <t>100.2</t>
  </si>
  <si>
    <t>Preparation, débroussaillage et nivellement (manuel par la méthode HIMO)</t>
  </si>
  <si>
    <t>m²</t>
  </si>
  <si>
    <t>Sous total Poste 100 - Travaux Préparatoires et Implantations</t>
  </si>
  <si>
    <t>BATIMENT PEDAGOGIQUE DE 03 SALLES DE CLASSES</t>
  </si>
  <si>
    <t>200.1</t>
  </si>
  <si>
    <t>GROS ŒUVRES</t>
  </si>
  <si>
    <t>200.1.1</t>
  </si>
  <si>
    <t xml:space="preserve">Fondation </t>
  </si>
  <si>
    <t>200.1.1.1</t>
  </si>
  <si>
    <t>Fouille manuelle (0,60m*1,25m)</t>
  </si>
  <si>
    <t>m³</t>
  </si>
  <si>
    <t>200.1.1.2</t>
  </si>
  <si>
    <t xml:space="preserve">Béton de propreté (0,05m*0,60m) sous fondation en moellon dosé a 150 kg/ m³ </t>
  </si>
  <si>
    <t>200.1.1.3</t>
  </si>
  <si>
    <t>Maçonnerie de fondation (0,40m*1,25m) en moellons</t>
  </si>
  <si>
    <t>200.1.1.4</t>
  </si>
  <si>
    <t xml:space="preserve">Socles en béton armé (40cm*40cm*160cm) dosé à 350kg/ m³ </t>
  </si>
  <si>
    <t>200.1.1.5</t>
  </si>
  <si>
    <t>Béton armé (7cm*40cm) de légalisation au-dessus de la maçonnerie filante en moellon et de fut de colonne dosée à 250kg ∕ m³</t>
  </si>
  <si>
    <t>200.1.1.6</t>
  </si>
  <si>
    <t>Terrassement en remblais (ep.40cm) sous dallage et fouille   (compactage manuel et arrosage) par couche successive de 10cm</t>
  </si>
  <si>
    <t>200.1.1.7</t>
  </si>
  <si>
    <t>Film polyane d'étanchéité sous dalle de pavement</t>
  </si>
  <si>
    <t>200.1.1.8</t>
  </si>
  <si>
    <t xml:space="preserve">Dalle (ep.7cm) sous pavement en béton B dosé à 300kg ∕ m³ </t>
  </si>
  <si>
    <t>Sous-total Poste 200.1.1 - Fondation</t>
  </si>
  <si>
    <t>200.1.2</t>
  </si>
  <si>
    <t>Elévation</t>
  </si>
  <si>
    <t>200.1.2.1</t>
  </si>
  <si>
    <t>Arase d'etancheite sous maconnerie en double film polyane</t>
  </si>
  <si>
    <t>ml</t>
  </si>
  <si>
    <t>200.1.2.2</t>
  </si>
  <si>
    <t>200.1.2.4</t>
  </si>
  <si>
    <t>Béton armé pour colonnes (15cm*20cm), dosé à 350kg∕m³</t>
  </si>
  <si>
    <t>200.1.2.5</t>
  </si>
  <si>
    <t>Béton armé pour Poutres (15cm*20cm), dosé à 350kg∕m³</t>
  </si>
  <si>
    <t>200.1.2.6</t>
  </si>
  <si>
    <t>Béton armé pour linteau (15cm*20cm), dosé à 350kg∕m³</t>
  </si>
  <si>
    <t>200.1.2.7</t>
  </si>
  <si>
    <t>Béton armé (20cm*8cm) pour appui fenêtres, dosé à 350kg∕m³</t>
  </si>
  <si>
    <t>Sous-total Poste 200.1.2 - Elévation</t>
  </si>
  <si>
    <t>200.1.3</t>
  </si>
  <si>
    <t>Plafonnage, charpente et couverture</t>
  </si>
  <si>
    <t>200.1.3.1</t>
  </si>
  <si>
    <t>Fo et po de faux plafond en triplex de 6 mm intérieur et extérieur sous gitage de chevron 5cm*5cm (maille de 60cm*60cm) + treillis de ventilation de comble y compris traitement anti-termite</t>
  </si>
  <si>
    <t>200.1.3.2</t>
  </si>
  <si>
    <t>Fo et po de bois traité au peintabois pour fermes en madrier 5cm*10cm y compris bois de croix de saint André</t>
  </si>
  <si>
    <t>200.1.3.3</t>
  </si>
  <si>
    <t>Fo et po de panne en chevrons 5cm*5cm, espacés de 90 cm</t>
  </si>
  <si>
    <t>200.1.3.4</t>
  </si>
  <si>
    <r>
      <t xml:space="preserve">Fo et po de couverture en tôles galvanisées </t>
    </r>
    <r>
      <rPr>
        <b/>
        <sz val="10"/>
        <color rgb="FF000000"/>
        <rFont val="Arial"/>
        <family val="2"/>
      </rPr>
      <t>BG 28/</t>
    </r>
    <r>
      <rPr>
        <sz val="10"/>
        <color rgb="FF000000"/>
        <rFont val="Arial"/>
        <family val="2"/>
      </rPr>
      <t xml:space="preserve">3,05 m, type bac triondal de 7,5 kg/pièce </t>
    </r>
  </si>
  <si>
    <t>200.1.3.5</t>
  </si>
  <si>
    <t xml:space="preserve">Fo et po de planche de rive (0,30m*0,035m) y compris traitement anti-termite et peinture à huile. </t>
  </si>
  <si>
    <t>200.1.3.6</t>
  </si>
  <si>
    <t xml:space="preserve">Fo et po de faîtière en tôles galvanisées BG 28/0,40 m </t>
  </si>
  <si>
    <t>Fo et Po de   gouttière en plastique avec accessoires et descente en PVC 110mm</t>
  </si>
  <si>
    <t>Sous-total Poste 200.1.3 - Plafonnage, charpente et couverture</t>
  </si>
  <si>
    <t>200.2</t>
  </si>
  <si>
    <t xml:space="preserve">TRAVAUX DE FINITION  </t>
  </si>
  <si>
    <t>200.2.1</t>
  </si>
  <si>
    <t>Menuiseries</t>
  </si>
  <si>
    <t>200.2.1.1</t>
  </si>
  <si>
    <t>Fo et po porte (100cm*210cm) métallique en tôles pleines (Ep: 2mm) sur tube rectangulaire de 30/60 y compris antirouille, serrures de bonne qualité et 02 cadenassiers.</t>
  </si>
  <si>
    <t>Pce</t>
  </si>
  <si>
    <t>200.2.1.2</t>
  </si>
  <si>
    <t>200.2.1.3</t>
  </si>
  <si>
    <t>200.2.1.4</t>
  </si>
  <si>
    <t>Fo et po des mains courantes intermediaires metalliques sur escaliers et rampes en tube rond (diam-50mm)</t>
  </si>
  <si>
    <t>Sous-total Poste 200.2.1 - Menuiserie</t>
  </si>
  <si>
    <t>200.3</t>
  </si>
  <si>
    <t xml:space="preserve">REVETEMENTS SOLS </t>
  </si>
  <si>
    <t>200.3.1</t>
  </si>
  <si>
    <t>Revêtement sol (Ep: 4cm) en ciment lissé</t>
  </si>
  <si>
    <t>200.3.2</t>
  </si>
  <si>
    <t>Revêtement sol (Ep: 4cm) en beton lavé sur rampe PMR</t>
  </si>
  <si>
    <t>200.3.3</t>
  </si>
  <si>
    <t>Enduit intérieur en mortier de ciment</t>
  </si>
  <si>
    <t>200.3.4</t>
  </si>
  <si>
    <t>Tableau (140cm*500cm*5cm) maçonné en mortier de ciment dosé à 350Kg/m3</t>
  </si>
  <si>
    <t>200.3.5</t>
  </si>
  <si>
    <t>Enduit tyrolien teinté sur le mur extérieur (Hauteur : 1,10m du sol)</t>
  </si>
  <si>
    <t>200.3.6</t>
  </si>
  <si>
    <t>Enduit extérieur en mortier de ciment (Hauteur : 2,00m)</t>
  </si>
  <si>
    <t>Sous-total Poste 200.3.1 - Revêtement sols</t>
  </si>
  <si>
    <t>200.4</t>
  </si>
  <si>
    <t>TRAVAUX DE PEINTURE</t>
  </si>
  <si>
    <t>200.4.1</t>
  </si>
  <si>
    <t>Préparation des surfaces et masticage</t>
  </si>
  <si>
    <t>200.4.2</t>
  </si>
  <si>
    <t>Peinture latex sur faux plafonds en 02 couches</t>
  </si>
  <si>
    <t>200.4.3</t>
  </si>
  <si>
    <t>Peinture acrylique lavable sur mur intérieur (h:300cm) en 02 couches</t>
  </si>
  <si>
    <t>200.4.4</t>
  </si>
  <si>
    <t>Peinture acrylique sur mur extérieur (hauteur : 2m) en 02 couches</t>
  </si>
  <si>
    <t>200.4.5</t>
  </si>
  <si>
    <t>Peinture à huile   sur menuiserie métalliques (portes et fenêtres) sur les 02 faces en 02 couches</t>
  </si>
  <si>
    <t>200.4.6</t>
  </si>
  <si>
    <t>Ardoisine vert d'eau sur tableau après préparation de surface au mastic en 02 couches</t>
  </si>
  <si>
    <t>Sous-total Poste 200.4 - Peinture</t>
  </si>
  <si>
    <t xml:space="preserve">BATIMENT ADMINISTRATIF </t>
  </si>
  <si>
    <t>300.1</t>
  </si>
  <si>
    <t>300.1.1</t>
  </si>
  <si>
    <t xml:space="preserve">FONDATION </t>
  </si>
  <si>
    <t>300.1.1.1</t>
  </si>
  <si>
    <t>300.1.1.2</t>
  </si>
  <si>
    <t>300.1.1.3</t>
  </si>
  <si>
    <t>Maçonnerie de fondation (0,40m*1m) en moellons ou bloc plein (20cm*20cm*40cm)</t>
  </si>
  <si>
    <t>300.1.1.4</t>
  </si>
  <si>
    <t xml:space="preserve">Socle en béton armé (40cm*20cm*70cm) dosé à 350kg/ m³ </t>
  </si>
  <si>
    <t>300.1.1.5</t>
  </si>
  <si>
    <t>Béton armé (ep.7cm) d'égalisation au-dessus de la maçonnerie filante en moellon et de fut de colonne dosée à 250kg ∕ m³</t>
  </si>
  <si>
    <t>300.1.1.6</t>
  </si>
  <si>
    <t>300.1.1.7</t>
  </si>
  <si>
    <t>300.1.1.8</t>
  </si>
  <si>
    <t xml:space="preserve">Dalle (ep.7cm) de sous pavement en béton B dosé à 250kg ∕ m³ </t>
  </si>
  <si>
    <t>Sous-total Poste 300.1.1 - Fondation</t>
  </si>
  <si>
    <t>300.1.2</t>
  </si>
  <si>
    <t>ELEVATION</t>
  </si>
  <si>
    <t>300.1.2.1</t>
  </si>
  <si>
    <t>300.1.2.2</t>
  </si>
  <si>
    <t>300.1.2.5</t>
  </si>
  <si>
    <t>Colonnes (15cm*30cm) en béton armé, dosé à 350kg∕m³</t>
  </si>
  <si>
    <t>300.1.2.6</t>
  </si>
  <si>
    <t>Poutres (15cm*10cm) en béton armé, dosé à 350kg∕m³</t>
  </si>
  <si>
    <t>300.1.2.7</t>
  </si>
  <si>
    <t>Linteau (15cm*15cm) en béton armé dosé à 350kg∕m³</t>
  </si>
  <si>
    <t>300.1.2.8</t>
  </si>
  <si>
    <t>Sous-total Poste 300.1.2 - Elévation</t>
  </si>
  <si>
    <t>300.1.3</t>
  </si>
  <si>
    <t>PLAFONNAGE, CHARPENTE EN BOIS  ET COUVERTURE</t>
  </si>
  <si>
    <t>300.1.3.1</t>
  </si>
  <si>
    <t>Fo et po Charpenterie en bois traité au peintabois : ferme en madrier 5cm*10cm y compris bois de croix de saint André</t>
  </si>
  <si>
    <t>300.1.3.2</t>
  </si>
  <si>
    <t>Fo et po Panne en chevrons 5cm*5cm, espacés de 90 cm</t>
  </si>
  <si>
    <t>300.1.3.3</t>
  </si>
  <si>
    <t xml:space="preserve">Fo et po Couverture en tôles galvanisées BG 28/3,05 m, type bac triondal de 7,5 kg/pièce </t>
  </si>
  <si>
    <t>300.1.3.4</t>
  </si>
  <si>
    <t xml:space="preserve">Fo et po Faitière en tôles galvanisées BG 28/0,40 m </t>
  </si>
  <si>
    <t>300.1.3.5</t>
  </si>
  <si>
    <t xml:space="preserve">Fo et po Planche de rive (12m*0,30m*0,035m) y compris traitement anti-termite et peinture à huile. </t>
  </si>
  <si>
    <t>300.1.3.6</t>
  </si>
  <si>
    <t>Fo et po Faux plafond en triplex de 6 mm intérieur et extérieur sous gitage de chevron 5cm*5cm (maille de 60cm*60cm) + treillis de ventilation de comble y compris traitement anti-termite</t>
  </si>
  <si>
    <t>300.1.3.7</t>
  </si>
  <si>
    <t>Sous-total Poste 300.1.3 - Plafonnage, charpente et couverture</t>
  </si>
  <si>
    <t>300.2</t>
  </si>
  <si>
    <t>TRAVAUX DE FINITION</t>
  </si>
  <si>
    <t>300.2.1</t>
  </si>
  <si>
    <t>Menuiserie</t>
  </si>
  <si>
    <t>300.2.1.1</t>
  </si>
  <si>
    <t>Fo et po porte (180cm*210cm) métallique en 2 vantaux en tôles pleines (Ep: 2mm) sur tube rectangulaire de 30/60 y compris antirouille, serrures de bonne qualité et 02 cadenassiers.</t>
  </si>
  <si>
    <t>300.2.1.2</t>
  </si>
  <si>
    <t xml:space="preserve">Fo et po fenêtre (250cm*105cm) métallique en tôle pleine   (Ep: 2mm) sur tube rectangulaire de 30/60 avec ouverture extérieur y compris antirouille, target de blocage à 02 niveaux. </t>
  </si>
  <si>
    <t>300.2.1.3</t>
  </si>
  <si>
    <t xml:space="preserve">Fo et po fenêtre (200cm*105cm) métallique en tôle pleine   (Ep: 2mm) sur tube rectangulaire de 30/60 avec ouverture extérieur y compris antirouille, target de blocage à 02 niveaux. </t>
  </si>
  <si>
    <t>300.2.1.4</t>
  </si>
  <si>
    <t xml:space="preserve">Fo et po fenêtre (70cm*105cm) métallique en tôle pleine   (Ep: 2mm) sur tube rectangulaire de 30/60 avec ouverture extérieur y compris antirouille, target de blocage à 02 niveaux. </t>
  </si>
  <si>
    <t>300.2.1.5</t>
  </si>
  <si>
    <t>Fo et po Impostes pour fenêtre (250cm*52 cm) métallique  - Chassis à lames NACO  (verre clair Ep: 6mm - leviers latéraux gauches rabattables avec blocage en position fermée.)</t>
  </si>
  <si>
    <t>300.2.1.6</t>
  </si>
  <si>
    <t>Fo et po Impostes fenêtre (200cm*52 cm) métallique - Chassis à lames NACO  (verre clair Ep: 6mm - leviers latéraux gauches rabattables avec blocage en position fermée.)</t>
  </si>
  <si>
    <t>300.2.1.7</t>
  </si>
  <si>
    <t>Fo et po Impostes fenêtre (170cm*52 cm) métallique - Chassis à lames NACO  (verre clair Ep: 6mm - leviers latéraux gauches rabattables avec blocage en position fermée.)</t>
  </si>
  <si>
    <t>Fo et po des portes métallique en 1 vantail en tôles pleines (Ep: 2mm) sur tube rectangulaire de 30/60 y compris antirouille, serrures de bonne qualité et 02 cadenassiers pour Depot/Local technique</t>
  </si>
  <si>
    <t>300.2.1.9</t>
  </si>
  <si>
    <t>Fo et po des portes en bois massif (90cm*210cm)</t>
  </si>
  <si>
    <t>300.2.1.10</t>
  </si>
  <si>
    <t>Fo et po des portes en bois massif (80cm*210cm)</t>
  </si>
  <si>
    <t>300.2.1.11</t>
  </si>
  <si>
    <t>Fo et po des portes en bois massif (70cm*210cm)</t>
  </si>
  <si>
    <t>300.2.1.12</t>
  </si>
  <si>
    <t xml:space="preserve">Fo et po des imposte pour toilettes et depot (70cm*52cm) ouvrable et tombant vers l'intérieur </t>
  </si>
  <si>
    <t>pce</t>
  </si>
  <si>
    <t>300.2.1.13</t>
  </si>
  <si>
    <t>Fo et po des mains courantes intermediaires metalliques sur escaliers et rampes en tube rond (diam-50mm) y compris ancrages, montants verticaux</t>
  </si>
  <si>
    <t>Sous-total Poste 300.2.1 - Menuiserie</t>
  </si>
  <si>
    <t>300.2.2</t>
  </si>
  <si>
    <t>REVETEMENTS SOLS ET MURAUX</t>
  </si>
  <si>
    <t>300.2.2.1</t>
  </si>
  <si>
    <t>Revêtement sol au ciment lissé (Sanitaire)</t>
  </si>
  <si>
    <t>300.2.2.2</t>
  </si>
  <si>
    <t>Carreaux ceramiques Faïences ceramiques de dim (20*30cm), H:210cm</t>
  </si>
  <si>
    <t>300.2.2.3</t>
  </si>
  <si>
    <t>300.2.2.4</t>
  </si>
  <si>
    <t>300.2.2.5</t>
  </si>
  <si>
    <t>300.2.2.6</t>
  </si>
  <si>
    <t>Sous-total Poste 300.2.2 - Revêtement sols</t>
  </si>
  <si>
    <t>300.2.3</t>
  </si>
  <si>
    <t>300.2.3.1</t>
  </si>
  <si>
    <t>300.2.3.2</t>
  </si>
  <si>
    <t>300.2.3.3</t>
  </si>
  <si>
    <t>300.2.3.4</t>
  </si>
  <si>
    <t>Peinture acrylique sur mur extérieur (hauteur : 2m)  en 02 couches</t>
  </si>
  <si>
    <t>300.2.3.5</t>
  </si>
  <si>
    <t xml:space="preserve">Sous-total Poste 300.2.3 - Peinture </t>
  </si>
  <si>
    <t>300.2.4</t>
  </si>
  <si>
    <t>Plomberie</t>
  </si>
  <si>
    <t>300.2.4.1</t>
  </si>
  <si>
    <t>Fo et po de WC monobloc y compris accessoires (port papier hygiénique+porte brosse)</t>
  </si>
  <si>
    <t>300.2.4.2</t>
  </si>
  <si>
    <t>Fo et po lave mains (lavabo) y compris accessoires (miroir, port savon)</t>
  </si>
  <si>
    <t>300.2.4.3</t>
  </si>
  <si>
    <t xml:space="preserve">Fo et Po Tuyau PPR PN10 diamètre 1/2 + coude + Té </t>
  </si>
  <si>
    <t>300.2.4.4</t>
  </si>
  <si>
    <t xml:space="preserve">Fo et Po Tuyau PPR PN10 diamètre 3/4 + coude + Té </t>
  </si>
  <si>
    <t>300.2.4.5</t>
  </si>
  <si>
    <t>Fo et Po Tuyau PVC diamètre 50 mm PN10 + coude + Té  pour évacuation lavabo</t>
  </si>
  <si>
    <t>300.2.4.6</t>
  </si>
  <si>
    <t xml:space="preserve">Fo et Po Tuyau PVC diamètre 110 mm PN10 + coude + Té  pour évacuation wc </t>
  </si>
  <si>
    <t>300.2.4.7</t>
  </si>
  <si>
    <t xml:space="preserve">Fo et Po Tuyau PVC diamètre 63 mm PN10 + coude + Té  pour ventilation des fosses et accessoires </t>
  </si>
  <si>
    <t>300.2.4.8</t>
  </si>
  <si>
    <t>Accessoires pour fosse septique (regards, chaux étanche)</t>
  </si>
  <si>
    <t>300.2.4.9</t>
  </si>
  <si>
    <t>300.2.4.10</t>
  </si>
  <si>
    <t xml:space="preserve">Construction d'un Puits Perdu (Diamètre : 150cm, Profondeur : 300cm) </t>
  </si>
  <si>
    <t>Sous-total Poste 300.2.4 - Plomberie</t>
  </si>
  <si>
    <t>SANITAIRES GARCONS &amp; FILLES</t>
  </si>
  <si>
    <t xml:space="preserve">SANITAIRES GARCONS </t>
  </si>
  <si>
    <t>400.1.1</t>
  </si>
  <si>
    <t>TRAVAUX DES GROS ŒUVRES</t>
  </si>
  <si>
    <t>Fouille Manuelle deblais ( 3.54*5.3*1.8) m</t>
  </si>
  <si>
    <r>
      <t>m</t>
    </r>
    <r>
      <rPr>
        <vertAlign val="superscript"/>
        <sz val="10"/>
        <color theme="1"/>
        <rFont val="Arial"/>
        <family val="2"/>
      </rPr>
      <t>3</t>
    </r>
  </si>
  <si>
    <t>Béton des propretés en BB dosé à 150 kgs/m³, épaisseur = 0,05 m</t>
  </si>
  <si>
    <t xml:space="preserve">Maconnerie en blocs plein de 20cm </t>
  </si>
  <si>
    <t xml:space="preserve">Maconnerie en blocs plein de 10cm (separateur) </t>
  </si>
  <si>
    <t xml:space="preserve">Colonne en BA (20x20cm) hauteur 1.9 m </t>
  </si>
  <si>
    <t xml:space="preserve">Colonne en BA (20x40cm) hauteur 1.9 m </t>
  </si>
  <si>
    <t>Longrine en béton armé dosé à 350 kg/m3, épaisseur variable : (20x15) et (10x15) cm</t>
  </si>
  <si>
    <t>Dalle en béton armé dosé à 350kg/m³ m epaisseur 20 cm (y compris sous douche)</t>
  </si>
  <si>
    <t xml:space="preserve">Crepissage face interieur </t>
  </si>
  <si>
    <t xml:space="preserve">Fondation  </t>
  </si>
  <si>
    <t>Fouille manuelle Déblais (20.89x0.15x0.3)</t>
  </si>
  <si>
    <r>
      <t>m</t>
    </r>
    <r>
      <rPr>
        <vertAlign val="superscript"/>
        <sz val="10"/>
        <color rgb="FF000000"/>
        <rFont val="Arial"/>
        <family val="2"/>
      </rPr>
      <t>3</t>
    </r>
  </si>
  <si>
    <t>Terrassement en remblais</t>
  </si>
  <si>
    <t xml:space="preserve">Maconnerie en blocs plein de 20cm, hauteur 65 cm </t>
  </si>
  <si>
    <t xml:space="preserve">Béton armé pour socle de colonne (20x40cm) hauteur 0.8 m </t>
  </si>
  <si>
    <t>Longrine en béton armé dosé à 350 kg/m3, épaisseur = (20x15)cm</t>
  </si>
  <si>
    <t xml:space="preserve">Elévation  </t>
  </si>
  <si>
    <t>Colonnes en BA dosé 350 kgs/m³ (20x40) cm</t>
  </si>
  <si>
    <t>Béton armé pour poutre dosé à 350kg/m³ (15x26) cm</t>
  </si>
  <si>
    <t>Béton armé pour linteaux  (15x22)cm dosé à 350kg/m³</t>
  </si>
  <si>
    <t>Toiture en Béton armé</t>
  </si>
  <si>
    <t>Dalle en béton armé dosé à 350kg/m³ (4,65x3,35) epaisseur = 12cm</t>
  </si>
  <si>
    <t>400.1.2</t>
  </si>
  <si>
    <t>TRAVAUX DE SECONDES ŒUVRES</t>
  </si>
  <si>
    <t>Revêtements</t>
  </si>
  <si>
    <t xml:space="preserve">Revêtement carreaux sol en gré-ceram  </t>
  </si>
  <si>
    <t xml:space="preserve">Revêtement Mur intérieur en faience </t>
  </si>
  <si>
    <t xml:space="preserve">Enduit exterieur en ciment gris de 2cm d'epaisseur </t>
  </si>
  <si>
    <t xml:space="preserve">Enduit tyrolien à l'hauteur de 1,10m </t>
  </si>
  <si>
    <t xml:space="preserve"> Enduit interieur en ciment gris sous dalle de 2cm d'epaisseur </t>
  </si>
  <si>
    <t>Portes  métalliques de 0,84 m x 2,10 m avec serrure</t>
  </si>
  <si>
    <t>Portes  métalliques de 0,7 m x 2,10 m avec serrure</t>
  </si>
  <si>
    <t>Portes metalliques à ventelles sur encadrements métalliques de 0,80 m x 1,8 m avec serrure pour locaux techniques</t>
  </si>
  <si>
    <t xml:space="preserve">Fo et po fenêtre (140cm*52cm) métallique en tôle pleine   (Ep: 2mm) sur tube rectangulaire de 30/60 avec ouverture extérieur y compris antirouille, target de blocage à 02 niveaux. </t>
  </si>
  <si>
    <t xml:space="preserve">Fo et po fenêtre (195cm*52cm) métallique en tôle pleine   (Ep: 2mm) sur tube rectangulaire de 30/60 avec ouverture extérieur y compris antirouille, target de blocage à 02 niveaux. </t>
  </si>
  <si>
    <t xml:space="preserve">Fo et po fenêtre (225cm*52cm) métallique en tôle pleine   (Ep: 2mm) sur tube rectangulaire de 30/60 avec ouverture extérieur y compris antirouille, target de blocage à 02 niveaux. </t>
  </si>
  <si>
    <t>Imposte vitrées sur encadrements métalliques avec ouvrants de 1,00 m x 1,20 m, y compris antivols</t>
  </si>
  <si>
    <t>Fo et po des trappes d'accès(de visite) pour fosse seche assorties des cadenaciers, sur cadre réalisé en cornières laminées 45 x 45 x 4, avec pattes pour scellementen cornieres et ouvrants en toles pleines et poignée rétractable(ou soudé) en barre de fer de10mm pour fosse seche, (Dim 45*45cm)</t>
  </si>
  <si>
    <t>Peinture</t>
  </si>
  <si>
    <t xml:space="preserve">Préparation  des surfaces &amp; Masticage parois de murs </t>
  </si>
  <si>
    <t xml:space="preserve">Peintures latex sur parois extérieurs </t>
  </si>
  <si>
    <t>Peintures latex sur parois sous dalle</t>
  </si>
  <si>
    <t>Email sur menuiseries</t>
  </si>
  <si>
    <t>Sous-total Poste 400.1.2.4 - Plafonnage, charpente et couverture</t>
  </si>
  <si>
    <t xml:space="preserve"> MARCHES ET  RAMPE, PARAFOUILLE</t>
  </si>
  <si>
    <t>Maçonnerie en bloc plein (10cm*20cm*40cm), hauteur : 60cm</t>
  </si>
  <si>
    <t>Construction marches d'accès et rampe</t>
  </si>
  <si>
    <t xml:space="preserve">Fo et po ensemble metallique </t>
  </si>
  <si>
    <t>Echelle metallique</t>
  </si>
  <si>
    <t>Main courante métallique intermediaire</t>
  </si>
  <si>
    <t>Sous-total Poste 400.1.2.5 - Marches, Rampe et paraouille</t>
  </si>
  <si>
    <t>Fo et Po Tuyau pvc+coude+Té diametre 63 PN10 mm pour ventilation de fosse seche</t>
  </si>
  <si>
    <t>Fo et Po Tuyau PVC PN10 + coude + Té diamètre 50 mm pour évacuation urinoir et bac extérieur</t>
  </si>
  <si>
    <t>Fo et Po Tuyau PVC PN10 + coude + Té diamètre 75 mm pour collecteur urinoir</t>
  </si>
  <si>
    <t>Fo et Po Tuyau PVC PN10 + coude + Té diamètre 110 mm pour égouttage</t>
  </si>
  <si>
    <t xml:space="preserve">Fo et Po Tuyau PPR PN10 diamètre 1 pouce + coude + Té </t>
  </si>
  <si>
    <t xml:space="preserve">Fo et Po Tuyau PPR PN10 diamètre 1 pouce 1/4 + coude + Té </t>
  </si>
  <si>
    <t xml:space="preserve">Fo et Po Tuyau PPR PN10 diamètre 1 pouces 1/2 + coude + Té </t>
  </si>
  <si>
    <t>Citerne de stockage thermo plastic de 1000L (3 couches) au dessus de la dalle en beton armé de saniatire + accessoires (vannes et flotteurs)</t>
  </si>
  <si>
    <t>Ens</t>
  </si>
  <si>
    <t xml:space="preserve">wc turc en porcelaine avec chasse </t>
  </si>
  <si>
    <t>pces</t>
  </si>
  <si>
    <t>robinet mural temporisé dans les urnoirs 1/2 pouces</t>
  </si>
  <si>
    <t>robinet pour fontaine 3/4 pouces + accessoires</t>
  </si>
  <si>
    <t>robinet 1/2 pouces pour bac extérieur + accessoires</t>
  </si>
  <si>
    <t>crépine de sol dans le bac extérieur et bac urinoir</t>
  </si>
  <si>
    <t>Construction puit perdant</t>
  </si>
  <si>
    <t>Accessoire pour fosse septique (Regards, et autres)</t>
  </si>
  <si>
    <t>Sous-total Poste 400.1.2.6 - Plomberie</t>
  </si>
  <si>
    <t>TOTAL SANITAIRE GARCONS</t>
  </si>
  <si>
    <t xml:space="preserve">SANITAIRES FILLES </t>
  </si>
  <si>
    <r>
      <t>m</t>
    </r>
    <r>
      <rPr>
        <vertAlign val="superscript"/>
        <sz val="10"/>
        <color theme="1"/>
        <rFont val="Arial"/>
        <family val="2"/>
      </rPr>
      <t>3</t>
    </r>
  </si>
  <si>
    <t>Fondation</t>
  </si>
  <si>
    <t>Fouille manuelle Déblais (14.94x0.15x0.3)</t>
  </si>
  <si>
    <r>
      <t>m</t>
    </r>
    <r>
      <rPr>
        <vertAlign val="superscript"/>
        <sz val="10"/>
        <color rgb="FF000000"/>
        <rFont val="Arial"/>
        <family val="2"/>
      </rPr>
      <t>3</t>
    </r>
  </si>
  <si>
    <t>Elevation</t>
  </si>
  <si>
    <t>Colonnes en BA dosé 350 kgs/m³,hauteur = 3m</t>
  </si>
  <si>
    <t>Toiture en Beton Armé</t>
  </si>
  <si>
    <t>Dalle en béton armé dosé à 350kg/m³ (4.31x3.61x0,12)</t>
  </si>
  <si>
    <t>TRAVAUX DE SEONDES ŒUVRES</t>
  </si>
  <si>
    <t>Enduit tyrolien à l'hauteur de 1 m  du sol</t>
  </si>
  <si>
    <t>Enduit interieur en ciment gris sous dalle de 2cm d'epaisseur</t>
  </si>
  <si>
    <t>Portes pleines sur encadrements métalliques de 0,80 m x 1,8 m avec serrure</t>
  </si>
  <si>
    <t xml:space="preserve">Fo et po fenêtre (210cm*52cm) métallique en tôle pleine   (Ep: 2mm) sur tube rectangulaire de 30/60 avec ouverture extérieur y compris antirouille, target de blocage à 02 niveaux. </t>
  </si>
  <si>
    <t>Préparation  des surfaces &amp; Masticage parois de murs  interieurs</t>
  </si>
  <si>
    <t>Echelle metallique et garde-corps de protection reservoir</t>
  </si>
  <si>
    <t>Fo et installation d'un ensemble metallique pour support/Cage panneaux solaire Forage</t>
  </si>
  <si>
    <t>Fo et Po Tuyau pvc+coude+Té diametre 63 mm pour ventilation de fosse</t>
  </si>
  <si>
    <t>Fo et Po Tuyau PVC PN10 + coude + Té diamètre 50 mm pour évacuation bac intérieur et extérieur</t>
  </si>
  <si>
    <t>Fo et Po Tuyau PVC PN10 + coude + Té diamètre 75 mm pour collecteur évacuation bac</t>
  </si>
  <si>
    <t>Fo et Po Tuyau PVC PN10 + coude + Té diamètre 110 mm pour évacuation extérieur</t>
  </si>
  <si>
    <t xml:space="preserve">Colonne douche eau froide </t>
  </si>
  <si>
    <t>robinet 1/2 pouces pour bac interieur et exterieur + accessoires</t>
  </si>
  <si>
    <t>crépine de sol dans le bac intérieur et bac extérieur</t>
  </si>
  <si>
    <t>TOTAL SANITAIRE FILLES</t>
  </si>
  <si>
    <t xml:space="preserve">Foration </t>
  </si>
  <si>
    <t>Travaux Préparatoires : Installation et repli chantier et étude géophysique</t>
  </si>
  <si>
    <t> </t>
  </si>
  <si>
    <t>Mobilisation totale et déplacement de l'atelier de forage et les ressources humaines toute la logistique de la base au premier site, Voies d’accès et repli du chantier une fois tous le programme terminé y compris toutes sujétions</t>
  </si>
  <si>
    <t xml:space="preserve">Etudes Hydrogéologiques et optimisation du projet d'exécution et de recollement </t>
  </si>
  <si>
    <t xml:space="preserve">Exécution forage et aménagement réseau de distribution -Foration et équipement </t>
  </si>
  <si>
    <t>Foration à un diamètre égal à 200 mm en tout type de terrains y compris toutes sujétions</t>
  </si>
  <si>
    <t>Fourniture et mise en place de tubage crépiné PVC Ø 125 sur une hauteur de 18 m et  vissé pression d'écrasement de 10 bars et de qualité alimentaire</t>
  </si>
  <si>
    <t xml:space="preserve">Fourniture et mise en place de décanteur en PVC Ø 125, PN 10 avec bouchon de fond en ciment vissé sur 2 m </t>
  </si>
  <si>
    <t>Fourniture et mise en place d’un massif de gravier filtrant siliceux calibré (2 – 3 mm)</t>
  </si>
  <si>
    <r>
      <t>m</t>
    </r>
    <r>
      <rPr>
        <vertAlign val="superscript"/>
        <sz val="11"/>
        <color rgb="FF000000"/>
        <rFont val="Times New Roman"/>
        <family val="1"/>
      </rPr>
      <t>3</t>
    </r>
  </si>
  <si>
    <t>Cimentation de l’espace annulaire de chaque  forage avec du laitier de ciment CPA à densité 1,7 - 1,8 sur les 6 derniers mètres jusqu’à la surface du sol</t>
  </si>
  <si>
    <t>Tubage et pompage - Développement et essai de débit</t>
  </si>
  <si>
    <t>Fourniture et mise à disposition du dispositif de développement et chloration du forage jusqu'à obtention d’une eau claire sans particules solides</t>
  </si>
  <si>
    <t>heure</t>
  </si>
  <si>
    <r>
      <t>Essai de débit à l’aide d’une pompe immergée de débit minimal de 10 m</t>
    </r>
    <r>
      <rPr>
        <vertAlign val="superscript"/>
        <sz val="11"/>
        <rFont val="Arial"/>
        <family val="2"/>
      </rPr>
      <t>3</t>
    </r>
    <r>
      <rPr>
        <sz val="11"/>
        <rFont val="Arial"/>
        <family val="2"/>
      </rPr>
      <t>/h</t>
    </r>
  </si>
  <si>
    <t>Analyse de la qualité de l’eau physico chimique et bactériologique par une structure agréée par l'Office Congolaise de Contrôle OCC</t>
  </si>
  <si>
    <t>Génie Civil</t>
  </si>
  <si>
    <t>Aménagement de la margelle et du dispositif anti bourbier avec pose de la sortie de refoulement au niveau de la tête de forage</t>
  </si>
  <si>
    <t>Fourniture et installation des panneaux de visibilité</t>
  </si>
  <si>
    <t>Équipement solaire</t>
  </si>
  <si>
    <t>Fourniture et installation d'une pompe solaire  immergée à charge hydraulique (H ou h) 210m avec ses équipements et accessoires, support en acier inoxydable réglable pour les panneaux solaires, incluant la sécurisation des panneaux par soudure ou toute autre méthode approuvée par le bureau de controle</t>
  </si>
  <si>
    <t>Réseau de distribution</t>
  </si>
  <si>
    <t>Construction borne fontaine à 3-4 robinets de puisage avec chambre à vanne, passage sous gaine en PEHD,  margelle en beton lavé et filet d'eau, tapis de gravier filtrant sur tout le perimetre,  regard decanteur (1 pour la communauté )</t>
  </si>
  <si>
    <t>Formation pour technicien de maintenance</t>
  </si>
  <si>
    <t xml:space="preserve">Fourniture d'un kit complet de rechange contenant pieces de crepines de pompe, equipement de filtrage -filtre solaire UV à trois cartouches, </t>
  </si>
  <si>
    <t xml:space="preserve">OUVRAGES DE PROTECTION POUR TOUS LES BATIMENTS </t>
  </si>
  <si>
    <t>Remblais sous pavement (ep :40cm)</t>
  </si>
  <si>
    <t>Socle pour colonne (15cm*15cm*50cm)</t>
  </si>
  <si>
    <t xml:space="preserve">Construction marches d'une borne fontaine pour puisage suivant details </t>
  </si>
  <si>
    <t>Sous-total Poste 700.1 - Marche, Rampe et Para fouille</t>
  </si>
  <si>
    <t>F/P Mat en tuyau rond 2'' 1/2  (hauteur : 6m) et drapeau tricolore y compris aménagement au pied du mat.</t>
  </si>
  <si>
    <t>FF</t>
  </si>
  <si>
    <t>F/P de panneau de visibilité métallique (100cm*400cm) sur supports en IPN120 et contreventement y compris message sur panneau à définir par le maitre d'ouvrage</t>
  </si>
  <si>
    <t xml:space="preserve">Fo &amp; Po gazons naturels  </t>
  </si>
  <si>
    <t>Fo &amp; Po plantes tropicales fruitiers et autres especes à croissance rapide y compris maçonnerie de protection</t>
  </si>
  <si>
    <t>Plant/pied</t>
  </si>
  <si>
    <t>800.8.2</t>
  </si>
  <si>
    <t>800.8.3</t>
  </si>
  <si>
    <t>Sous-total Poste 800 - Aménagement extérieur</t>
  </si>
  <si>
    <t>SOUS TOTAL BATIMENT ADMINISTRATIF</t>
  </si>
  <si>
    <t>Fourniture et mise en place de tubage plein PVC Ø 125 , vissé avec une pression d'écrasement de 10 bars et de qualité alimentaire</t>
  </si>
  <si>
    <t>Fourniture, pose et mise en œuvre des canalisations, comprenant tous les accessoires, raccords, essais et branchements vers les citernes, conformément aux plans et prescriptions techniques.</t>
  </si>
  <si>
    <t>Puits à grande profondeur avec alimentation solaire et distribution</t>
  </si>
  <si>
    <t>GRAND TOTAL BLOC ADMINISTRATIF, SALLES DE CLASSES ET TRAVAUX PREPARATOIRE</t>
  </si>
  <si>
    <t>Maçonnerie en Blocs creux 15x20x40 cm</t>
  </si>
  <si>
    <t xml:space="preserve">Fo et po imposte (130cm*52cm) métallique - Chassis à lames NACO  (verre clair Ep: 5mm - leviers latéraux gauches rabattables avec blocage en position fermée.) sur tube rectangulaire de 30/60 avec ouverture extérieur y compris antirouille,  target de blocage à 02 niveaux. </t>
  </si>
  <si>
    <t>SOUS-TOTAL POSTE BLOC PEDAGOGIQUE DE 3 SALLES DE CLASSE</t>
  </si>
  <si>
    <t>Fosse septique humide</t>
  </si>
  <si>
    <t>Maçonnerie en bloc creux 15x20x40</t>
  </si>
  <si>
    <t>Maçonnerie en bloc creux 10x20x40 (urinoires)</t>
  </si>
  <si>
    <t>Maçonnerie en blocs creux de 15x20x40</t>
  </si>
  <si>
    <t>Maçonnerie en Bloc creux (10cm*20cm*40cm), hauteur : 60cm</t>
  </si>
  <si>
    <t>Dalle (ep.7cm) de sous pavement en béton B dosé à 250kg ∕ m³ pour para fouille des bâtiments</t>
  </si>
  <si>
    <t>400.1.3</t>
  </si>
  <si>
    <t>400.1.4</t>
  </si>
  <si>
    <t>400.1.5</t>
  </si>
  <si>
    <t>400.1.6</t>
  </si>
  <si>
    <t>510.1</t>
  </si>
  <si>
    <t>510.1.1</t>
  </si>
  <si>
    <t>510.1.2</t>
  </si>
  <si>
    <t>510.1.3</t>
  </si>
  <si>
    <t>510.1.4</t>
  </si>
  <si>
    <t>510.1.5</t>
  </si>
  <si>
    <t>510.1.6</t>
  </si>
  <si>
    <t>510.1.7</t>
  </si>
  <si>
    <t>510.1.8</t>
  </si>
  <si>
    <t>510.1.9</t>
  </si>
  <si>
    <t>510.1.10</t>
  </si>
  <si>
    <t>510.1.2.1</t>
  </si>
  <si>
    <t>510.1.2.2</t>
  </si>
  <si>
    <t>510.1.2.3</t>
  </si>
  <si>
    <t>510.1.2.4</t>
  </si>
  <si>
    <t>510.1.2.5</t>
  </si>
  <si>
    <t>510.1.2.6</t>
  </si>
  <si>
    <t xml:space="preserve">Sous-total Fosse septique </t>
  </si>
  <si>
    <t>510.1.3.1</t>
  </si>
  <si>
    <t>510.1.3.2</t>
  </si>
  <si>
    <t>510.1.3.3</t>
  </si>
  <si>
    <t>510.1.3.4</t>
  </si>
  <si>
    <t>510.1.3.5</t>
  </si>
  <si>
    <t xml:space="preserve">Sous-total Elevation </t>
  </si>
  <si>
    <t>510.1.4.1</t>
  </si>
  <si>
    <t>510.2</t>
  </si>
  <si>
    <t>510.2.1</t>
  </si>
  <si>
    <t>510.2.1.1</t>
  </si>
  <si>
    <t>510.2.1.2</t>
  </si>
  <si>
    <t>510.2.1.3</t>
  </si>
  <si>
    <t>510.2.1.4</t>
  </si>
  <si>
    <t>510.2.1.5</t>
  </si>
  <si>
    <t xml:space="preserve">Sous-total Toiture en Beton armé </t>
  </si>
  <si>
    <t>Sous-total  Revêtements</t>
  </si>
  <si>
    <t>510.2.2</t>
  </si>
  <si>
    <t>510.2.2.1</t>
  </si>
  <si>
    <t>510.2.2.2</t>
  </si>
  <si>
    <t>510.2.2.3</t>
  </si>
  <si>
    <t>510.2.2.4</t>
  </si>
  <si>
    <t>510.2.2.5</t>
  </si>
  <si>
    <t>510.2.2.6</t>
  </si>
  <si>
    <t>510.2.2.7</t>
  </si>
  <si>
    <t>510.2.2.8</t>
  </si>
  <si>
    <t>510.2.3</t>
  </si>
  <si>
    <t>510.2.3.1</t>
  </si>
  <si>
    <t>510.2.3.2</t>
  </si>
  <si>
    <t>510.2.3.3</t>
  </si>
  <si>
    <t>510.2.3.4</t>
  </si>
  <si>
    <t>Sous-total Menuiserie</t>
  </si>
  <si>
    <t>Sous-total  Peinture</t>
  </si>
  <si>
    <t>510.2.4</t>
  </si>
  <si>
    <t>510.2.4.1</t>
  </si>
  <si>
    <t>510.2.4.2</t>
  </si>
  <si>
    <t>510.2.4.3</t>
  </si>
  <si>
    <t>510.2.5</t>
  </si>
  <si>
    <t>510.2.5.1</t>
  </si>
  <si>
    <t>510.2.5.2</t>
  </si>
  <si>
    <t>510.2.5.3</t>
  </si>
  <si>
    <t>510.2.6</t>
  </si>
  <si>
    <t>510.2.6.1</t>
  </si>
  <si>
    <t>510.2.6.2</t>
  </si>
  <si>
    <t>510.2.6.3</t>
  </si>
  <si>
    <t>510.2.6.4</t>
  </si>
  <si>
    <t>510.2.6.5</t>
  </si>
  <si>
    <t>510.2.6.6</t>
  </si>
  <si>
    <t>510.2.6.7</t>
  </si>
  <si>
    <t>510.2.6.8</t>
  </si>
  <si>
    <t>510.2.6.9</t>
  </si>
  <si>
    <t>510.2.6.10</t>
  </si>
  <si>
    <t>510.2.6.11</t>
  </si>
  <si>
    <t>510.2.6.12</t>
  </si>
  <si>
    <t>510.2.6.13</t>
  </si>
  <si>
    <t>510.2.6.14</t>
  </si>
  <si>
    <t>510.2.6.15</t>
  </si>
  <si>
    <t>510.2.6.16</t>
  </si>
  <si>
    <t>510.2.6.17</t>
  </si>
  <si>
    <t>520.1</t>
  </si>
  <si>
    <t>520.1.1</t>
  </si>
  <si>
    <t>520.1.1.1</t>
  </si>
  <si>
    <t>520.1.1.2</t>
  </si>
  <si>
    <t>520.1.1.3</t>
  </si>
  <si>
    <t>520.1.1.4</t>
  </si>
  <si>
    <t>520.1.1.5</t>
  </si>
  <si>
    <t>520.1.1.6</t>
  </si>
  <si>
    <t>520.1.1.7</t>
  </si>
  <si>
    <t>520.1.1.8</t>
  </si>
  <si>
    <t>520.1.1.9</t>
  </si>
  <si>
    <t>Sous-total Fosse Septique seche</t>
  </si>
  <si>
    <t>520.1.2</t>
  </si>
  <si>
    <t>520.1.2.1</t>
  </si>
  <si>
    <t>520.1.2.2</t>
  </si>
  <si>
    <t>520.1.2.3</t>
  </si>
  <si>
    <t>520.1.2.4</t>
  </si>
  <si>
    <t>520.1.2.5</t>
  </si>
  <si>
    <t>520.1.2.6</t>
  </si>
  <si>
    <t>520.1.3</t>
  </si>
  <si>
    <t>520.1.4</t>
  </si>
  <si>
    <t>520.1.4.1</t>
  </si>
  <si>
    <t>520.1.3.1</t>
  </si>
  <si>
    <t>520.1.3.2</t>
  </si>
  <si>
    <t>520.1.3.3</t>
  </si>
  <si>
    <t>520.1.3.4</t>
  </si>
  <si>
    <t>Sous-total Elevation</t>
  </si>
  <si>
    <t>Sous-tota Fondation</t>
  </si>
  <si>
    <t>520.2</t>
  </si>
  <si>
    <t>520.2.1</t>
  </si>
  <si>
    <t>520.2.2</t>
  </si>
  <si>
    <t>520.2.3</t>
  </si>
  <si>
    <t>520.2.4</t>
  </si>
  <si>
    <t>520.2.5</t>
  </si>
  <si>
    <t>Sous-total  Plafonnage, charpente et couverture</t>
  </si>
  <si>
    <t>Sous-total   Menuiseries</t>
  </si>
  <si>
    <t>Sous-total Revetement</t>
  </si>
  <si>
    <t>Sous-total Marches, Rampe et Parafouille</t>
  </si>
  <si>
    <t>Sous-total Plomberie</t>
  </si>
  <si>
    <t>520.2.5.1</t>
  </si>
  <si>
    <t>520.2.5.2</t>
  </si>
  <si>
    <t>520.2.5.3</t>
  </si>
  <si>
    <t>520.2.5.4</t>
  </si>
  <si>
    <t>520.2.5.5</t>
  </si>
  <si>
    <t>520.2.5.6</t>
  </si>
  <si>
    <t>520.2.5.7</t>
  </si>
  <si>
    <t>520.2.5.8</t>
  </si>
  <si>
    <t>520.2.5.9</t>
  </si>
  <si>
    <t>520.2.5.10</t>
  </si>
  <si>
    <t>520.2.5.11</t>
  </si>
  <si>
    <t>520.2.5.12</t>
  </si>
  <si>
    <t>520.2.5.13</t>
  </si>
  <si>
    <t>520.2.5.14</t>
  </si>
  <si>
    <t>520.2.5.15</t>
  </si>
  <si>
    <t>520.2.4.1</t>
  </si>
  <si>
    <t>520.2.4.2</t>
  </si>
  <si>
    <t>520.2.4.3</t>
  </si>
  <si>
    <t>520.2.4.4</t>
  </si>
  <si>
    <t>520.2.1.1</t>
  </si>
  <si>
    <t>520.2.1.2</t>
  </si>
  <si>
    <t>520.2.1.3</t>
  </si>
  <si>
    <t>520.2.3.1</t>
  </si>
  <si>
    <t>520.2.3.2</t>
  </si>
  <si>
    <t>520.2.3.3</t>
  </si>
  <si>
    <t>520.2.3.4</t>
  </si>
  <si>
    <t>520.2.2.1</t>
  </si>
  <si>
    <t>520.2.2.2</t>
  </si>
  <si>
    <t>520.2.2.3</t>
  </si>
  <si>
    <t>520.2.2.4</t>
  </si>
  <si>
    <t>520.2.2.5</t>
  </si>
  <si>
    <t>520.2.1.4</t>
  </si>
  <si>
    <t>520.2.1.5</t>
  </si>
  <si>
    <t>710.1</t>
  </si>
  <si>
    <t>720.1</t>
  </si>
  <si>
    <t>720.2</t>
  </si>
  <si>
    <t>720.3</t>
  </si>
  <si>
    <t>720.4</t>
  </si>
  <si>
    <t>720.5</t>
  </si>
  <si>
    <t>720.6</t>
  </si>
  <si>
    <t>730.1</t>
  </si>
  <si>
    <t>730.2</t>
  </si>
  <si>
    <t>730.3</t>
  </si>
  <si>
    <t>740.1</t>
  </si>
  <si>
    <t>750.1</t>
  </si>
  <si>
    <t>760.1</t>
  </si>
  <si>
    <t>760.2</t>
  </si>
  <si>
    <t>GRAND TOTAL FORATION</t>
  </si>
  <si>
    <t xml:space="preserve">Amenagement extérieure </t>
  </si>
  <si>
    <t>BLOC ADMINISTRATIF ET SALLES DE CLASSE</t>
  </si>
  <si>
    <t>BLOC SANITAIRE FILLE ET GARCON</t>
  </si>
  <si>
    <t>FORATION</t>
  </si>
  <si>
    <t>I</t>
  </si>
  <si>
    <t>II</t>
  </si>
  <si>
    <t>IV</t>
  </si>
  <si>
    <t>V</t>
  </si>
  <si>
    <t xml:space="preserve">TABLEAU RECAPUTILATIF </t>
  </si>
  <si>
    <t>GRAND TOTAL SANITAIRES GARCONS ET FILLES</t>
  </si>
  <si>
    <t>Fourniture et installation d'un petit portail metallique à deux battants, L=1 m</t>
  </si>
  <si>
    <t xml:space="preserve">ELECTRICITE </t>
  </si>
  <si>
    <t xml:space="preserve">TUBAGE </t>
  </si>
  <si>
    <t xml:space="preserve">Gaine flexible 32mm </t>
  </si>
  <si>
    <t xml:space="preserve">Gaine flexible 20mm </t>
  </si>
  <si>
    <t xml:space="preserve">Gaine flexible 16mm </t>
  </si>
  <si>
    <t>Accessoires de pose</t>
  </si>
  <si>
    <t>200.5</t>
  </si>
  <si>
    <t>200.5.1</t>
  </si>
  <si>
    <t>200.5.1.1</t>
  </si>
  <si>
    <t>200.5.1.2</t>
  </si>
  <si>
    <t>200.5.1.3</t>
  </si>
  <si>
    <t>200.5.1.4</t>
  </si>
  <si>
    <t>Sous-total Poste 200.4 - ELECTRICITE</t>
  </si>
  <si>
    <t>300.2.5</t>
  </si>
  <si>
    <t>300.2.5.1</t>
  </si>
  <si>
    <t>300.2.5.1.1</t>
  </si>
  <si>
    <t>300.2.5.1.2</t>
  </si>
  <si>
    <t>300.2.5.1.3</t>
  </si>
  <si>
    <t>300.2.5.1.4</t>
  </si>
  <si>
    <t>EP NKIMBA</t>
  </si>
  <si>
    <t>KATANDA</t>
  </si>
  <si>
    <t>SOUS-TOTAL POSTE 2 BLOCS PEDAGOGIQUES DE 3 SALLES DE CLASSE</t>
  </si>
  <si>
    <t xml:space="preserve">Fo et po imposte (100cm*52cm) métallique - Chassis à lames NACO  (verre clair Ep: 5mm - leviers latéraux gauches rabattables avec blocage en position fermée.) sur tube rectangulaire de 30/60 avec ouverture extérieur y compris antirouille,  target de blocage à 02 niveaux. </t>
  </si>
  <si>
    <t>200.2.1.5</t>
  </si>
  <si>
    <t>Peinture à huile sur menuiserie métalliques (portes et fenêtres) sur les 02 faces en 02 couches</t>
  </si>
  <si>
    <t xml:space="preserve">AMENAGEMENT EXTERIEUR </t>
  </si>
  <si>
    <t xml:space="preserve">Fourniture et installation d'une clôture de protection du forage et de sa partie de commande en tube metallique de 0,4*0,6,  hauteur de: 2,2 m - avec poteaux intermediaires en tuyau 3 pouce sur un socle en béton armé </t>
  </si>
  <si>
    <t>AMENAGEMENT EXTERIEUR</t>
  </si>
  <si>
    <t>TOTAL HT CONSTRUCTION DE L'ECOLE PRIMAIRE NKIMBA</t>
  </si>
  <si>
    <t>Protection du forage par une clôture de 14 mètres linéaires</t>
  </si>
  <si>
    <t xml:space="preserve">Fo et po de couverture en tôles galvanisées BG 28/3,05 m, type bac triondal de 7,5 kg/pièce </t>
  </si>
  <si>
    <t xml:space="preserve">Fo et po fenêtre (130cm*105cm) métallique en tôles pleines  (Ep: 2mm) sur tube rectangulaire de 30/60 avec ouverture extérieur y compris antirouille,  targette (Verrou) de blocage à 02 niveaux. </t>
  </si>
  <si>
    <t>Construction d'une fosse septique pour 20 usagers y compris regards ou chambre de visite, raccordement aux toilettes et mis en fonctionnement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</si>
</sst>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43" formatCode="_-* #,##0.00_-;\-* #,##0.00_-;_-* &quot;-&quot;??_-;_-@_-"/>
    <numFmt numFmtId="164" formatCode="_-* #,##0.00\ _€_-;\-* #,##0.00\ _€_-;_-* &quot;-&quot;??\ _€_-;_-@_-"/>
    <numFmt numFmtId="165" formatCode="_(&quot;$&quot;* #,##0_);_(&quot;$&quot;* \(#,##0\);_(&quot;$&quot;* &quot;-&quot;_);_(@_)"/>
    <numFmt numFmtId="166" formatCode="_(* #,##0.00_);_(* \(#,##0.00\);_(* &quot;-&quot;??_);_(@_)"/>
    <numFmt numFmtId="167" formatCode="&quot; &quot;#,##0.00&quot;   &quot;;&quot;-&quot;#,##0.00&quot;   &quot;;&quot; -&quot;00&quot;   &quot;;&quot; &quot;@&quot; &quot;"/>
    <numFmt numFmtId="168" formatCode="_-[$$-409]* #,##0.00_ ;_-[$$-409]* \-#,##0.00\ ;_-[$$-409]* &quot;-&quot;??_ ;_-@_ "/>
    <numFmt numFmtId="169" formatCode="_([$$-409]* #,##0.00_);_([$$-409]* \(#,##0.00\);_([$$-409]* &quot;-&quot;??_);_(@_)"/>
    <numFmt numFmtId="170" formatCode="&quot;$&quot;#,##0.00"/>
  </numFmts>
  <fonts count="50" x14ac:knownFonts="1">
    <font>
      <sz val="11"/>
      <color theme="1"/>
      <name val="Calibri"/>
      <family val="2"/>
      <scheme val="minor"/>
    </font>
    <font>
      <sz val="11"/>
      <color theme="1"/>
      <name val="Calibri"/>
      <family val="2"/>
      <scheme val="minor"/>
    </font>
    <font>
      <sz val="10"/>
      <name val="Arial"/>
      <family val="2"/>
    </font>
    <font>
      <sz val="11"/>
      <color theme="1"/>
      <name val="Calibri"/>
      <family val="2"/>
      <scheme val="minor"/>
    </font>
    <font>
      <b/>
      <sz val="10"/>
      <name val="Arial"/>
      <family val="2"/>
    </font>
    <font>
      <sz val="10"/>
      <name val="Arial"/>
      <family val="2"/>
    </font>
    <font>
      <sz val="11"/>
      <color rgb="FF000000"/>
      <name val="Calibri"/>
      <family val="2"/>
    </font>
    <font>
      <b/>
      <sz val="10"/>
      <name val="Arial"/>
      <family val="2"/>
    </font>
    <font>
      <sz val="10"/>
      <color rgb="FF000000"/>
      <name val="Arial"/>
      <family val="2"/>
    </font>
    <font>
      <sz val="10"/>
      <color theme="1"/>
      <name val="Arial"/>
      <family val="2"/>
    </font>
    <font>
      <vertAlign val="superscript"/>
      <sz val="10"/>
      <color theme="1"/>
      <name val="Arial"/>
      <family val="2"/>
    </font>
    <font>
      <sz val="10"/>
      <color rgb="FF000000"/>
      <name val="Times New Roman"/>
      <family val="1"/>
    </font>
    <font>
      <sz val="8"/>
      <name val="Calibri"/>
      <family val="2"/>
      <scheme val="minor"/>
    </font>
    <font>
      <sz val="10"/>
      <color rgb="FF000000"/>
      <name val="Arial"/>
      <family val="2"/>
    </font>
    <font>
      <b/>
      <sz val="10"/>
      <color rgb="FF000000"/>
      <name val="Arial"/>
      <family val="2"/>
    </font>
    <font>
      <b/>
      <sz val="10"/>
      <name val="Arial"/>
      <family val="2"/>
    </font>
    <font>
      <sz val="10"/>
      <name val="Arial"/>
      <family val="2"/>
    </font>
    <font>
      <sz val="10"/>
      <color theme="1"/>
      <name val="Arial"/>
      <family val="2"/>
    </font>
    <font>
      <b/>
      <i/>
      <sz val="10"/>
      <name val="Arial"/>
      <family val="2"/>
    </font>
    <font>
      <sz val="11"/>
      <color rgb="FF000000"/>
      <name val="Arial"/>
      <family val="2"/>
    </font>
    <font>
      <sz val="11"/>
      <color theme="1"/>
      <name val="Arial"/>
      <family val="2"/>
    </font>
    <font>
      <b/>
      <sz val="10"/>
      <color theme="1"/>
      <name val="Arial"/>
      <family val="2"/>
    </font>
    <font>
      <i/>
      <sz val="10"/>
      <color rgb="FF000000"/>
      <name val="Arial"/>
      <family val="2"/>
    </font>
    <font>
      <vertAlign val="superscript"/>
      <sz val="10"/>
      <color rgb="FF000000"/>
      <name val="Arial"/>
      <family val="2"/>
    </font>
    <font>
      <sz val="11"/>
      <color rgb="FF000000"/>
      <name val="Calibri"/>
      <family val="2"/>
      <scheme val="minor"/>
    </font>
    <font>
      <sz val="10"/>
      <color rgb="FF000000"/>
      <name val="Arial"/>
      <family val="2"/>
    </font>
    <font>
      <vertAlign val="superscript"/>
      <sz val="11"/>
      <color rgb="FF000000"/>
      <name val="Times New Roman"/>
      <family val="1"/>
    </font>
    <font>
      <vertAlign val="superscript"/>
      <sz val="11"/>
      <name val="Arial"/>
      <family val="2"/>
    </font>
    <font>
      <sz val="11"/>
      <name val="Arial"/>
      <family val="2"/>
    </font>
    <font>
      <sz val="11"/>
      <name val="Arial"/>
      <family val="2"/>
    </font>
    <font>
      <sz val="11"/>
      <color rgb="FF000000"/>
      <name val="Arial"/>
      <family val="2"/>
    </font>
    <font>
      <b/>
      <sz val="12"/>
      <name val="Arial"/>
      <family val="2"/>
    </font>
    <font>
      <b/>
      <sz val="12"/>
      <color rgb="FF000000"/>
      <name val="Arial"/>
      <family val="2"/>
    </font>
    <font>
      <b/>
      <sz val="12"/>
      <color theme="1"/>
      <name val="Arial"/>
      <family val="2"/>
    </font>
    <font>
      <b/>
      <sz val="14"/>
      <name val="Arial"/>
      <family val="2"/>
    </font>
    <font>
      <b/>
      <sz val="14"/>
      <color rgb="FF000000"/>
      <name val="Arial"/>
      <family val="2"/>
    </font>
    <font>
      <b/>
      <sz val="14"/>
      <color theme="1"/>
      <name val="Arial"/>
      <family val="2"/>
    </font>
    <font>
      <b/>
      <sz val="10"/>
      <color theme="1"/>
      <name val="Arial"/>
      <family val="2"/>
    </font>
    <font>
      <b/>
      <sz val="10"/>
      <color rgb="FF000000"/>
      <name val="Arial"/>
      <family val="2"/>
    </font>
    <font>
      <sz val="12"/>
      <name val="Arial"/>
      <family val="2"/>
    </font>
    <font>
      <i/>
      <sz val="10"/>
      <color rgb="FF000000"/>
      <name val="Arial"/>
      <family val="2"/>
    </font>
    <font>
      <sz val="14"/>
      <color theme="1"/>
      <name val="Calibri"/>
      <family val="2"/>
      <scheme val="minor"/>
    </font>
    <font>
      <b/>
      <sz val="14"/>
      <color theme="1"/>
      <name val="Calibri"/>
      <family val="2"/>
      <scheme val="minor"/>
    </font>
    <font>
      <b/>
      <sz val="10"/>
      <name val="Georgia"/>
      <family val="1"/>
    </font>
    <font>
      <sz val="10"/>
      <name val="Georgia"/>
      <family val="1"/>
    </font>
    <font>
      <b/>
      <sz val="10"/>
      <color rgb="FF000000"/>
      <name val="Georgia"/>
      <family val="1"/>
    </font>
    <font>
      <sz val="10"/>
      <color rgb="FF000000"/>
      <name val="Georgia"/>
      <family val="1"/>
    </font>
    <font>
      <sz val="10"/>
      <color rgb="FFFF0000"/>
      <name val="Arial"/>
      <family val="2"/>
    </font>
    <font>
      <b/>
      <sz val="10"/>
      <color rgb="FFFF0000"/>
      <name val="Arial"/>
      <family val="2"/>
    </font>
    <font>
      <sz val="10"/>
      <color rgb="FFC00000"/>
      <name val="Georgia"/>
      <family val="1"/>
    </font>
  </fonts>
  <fills count="33">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79995117038483843"/>
        <bgColor indexed="64"/>
      </patternFill>
    </fill>
    <fill>
      <patternFill patternType="solid">
        <fgColor theme="8" tint="0.79995117038483843"/>
        <bgColor rgb="FFB8CCE4"/>
      </patternFill>
    </fill>
    <fill>
      <patternFill patternType="solid">
        <fgColor theme="9" tint="0.59999389629810485"/>
        <bgColor indexed="64"/>
      </patternFill>
    </fill>
    <fill>
      <patternFill patternType="solid">
        <fgColor theme="6" tint="0.79995117038483843"/>
        <bgColor rgb="FFED7D31"/>
      </patternFill>
    </fill>
    <fill>
      <patternFill patternType="solid">
        <fgColor theme="5" tint="0.79995117038483843"/>
        <bgColor rgb="FFB8CCE4"/>
      </patternFill>
    </fill>
    <fill>
      <patternFill patternType="solid">
        <fgColor theme="5" tint="0.79995117038483843"/>
        <bgColor indexed="64"/>
      </patternFill>
    </fill>
    <fill>
      <patternFill patternType="solid">
        <fgColor theme="0"/>
        <bgColor rgb="FFB8CCE4"/>
      </patternFill>
    </fill>
    <fill>
      <patternFill patternType="solid">
        <fgColor theme="0"/>
        <bgColor rgb="FFFFFFFF"/>
      </patternFill>
    </fill>
    <fill>
      <patternFill patternType="solid">
        <fgColor theme="6" tint="0.79995117038483843"/>
        <bgColor rgb="FFFCD5B4"/>
      </patternFill>
    </fill>
    <fill>
      <patternFill patternType="solid">
        <fgColor rgb="FFFFFFFF"/>
        <bgColor indexed="64"/>
      </patternFill>
    </fill>
    <fill>
      <patternFill patternType="solid">
        <fgColor rgb="FFEDEDED"/>
        <bgColor indexed="64"/>
      </patternFill>
    </fill>
    <fill>
      <patternFill patternType="solid">
        <fgColor rgb="FFFCE4D6"/>
        <bgColor indexed="64"/>
      </patternFill>
    </fill>
    <fill>
      <patternFill patternType="solid">
        <fgColor rgb="FFC6E0B4"/>
        <bgColor indexed="64"/>
      </patternFill>
    </fill>
    <fill>
      <patternFill patternType="solid">
        <fgColor theme="6"/>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CCFFCC"/>
        <bgColor rgb="FF000000"/>
      </patternFill>
    </fill>
    <fill>
      <patternFill patternType="solid">
        <fgColor theme="0" tint="-0.14999847407452621"/>
        <bgColor rgb="FF000000"/>
      </patternFill>
    </fill>
    <fill>
      <patternFill patternType="solid">
        <fgColor rgb="FFFFFFFF"/>
        <bgColor rgb="FF000000"/>
      </patternFill>
    </fill>
    <fill>
      <patternFill patternType="solid">
        <fgColor rgb="FFBFBFBF"/>
        <bgColor rgb="FF000000"/>
      </patternFill>
    </fill>
    <fill>
      <patternFill patternType="solid">
        <fgColor theme="4"/>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5" tint="0.59999389629810485"/>
        <bgColor rgb="FFED7D31"/>
      </patternFill>
    </fill>
    <fill>
      <patternFill patternType="solid">
        <fgColor theme="5" tint="0.59999389629810485"/>
        <bgColor rgb="FFFCD5B4"/>
      </patternFill>
    </fill>
    <fill>
      <patternFill patternType="solid">
        <fgColor theme="5" tint="0.79998168889431442"/>
        <bgColor rgb="FF9BC2E6"/>
      </patternFill>
    </fill>
    <fill>
      <patternFill patternType="solid">
        <fgColor theme="5"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indexed="64"/>
      </left>
      <right/>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style="thin">
        <color rgb="FF000000"/>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rgb="FF000000"/>
      </right>
      <top style="thin">
        <color theme="0" tint="-0.24994659260841701"/>
      </top>
      <bottom style="thin">
        <color theme="0" tint="-0.24994659260841701"/>
      </bottom>
      <diagonal/>
    </border>
    <border>
      <left style="thin">
        <color rgb="FFA6A6A6"/>
      </left>
      <right style="thin">
        <color rgb="FF000000"/>
      </right>
      <top style="thin">
        <color rgb="FFA6A6A6"/>
      </top>
      <bottom style="thin">
        <color rgb="FFA6A6A6"/>
      </bottom>
      <diagonal/>
    </border>
    <border>
      <left style="thin">
        <color rgb="FF000000"/>
      </left>
      <right style="thin">
        <color rgb="FFBFBFBF"/>
      </right>
      <top style="thin">
        <color rgb="FFBFBFBF"/>
      </top>
      <bottom style="thin">
        <color rgb="FFBFBFBF"/>
      </bottom>
      <diagonal/>
    </border>
    <border>
      <left style="thin">
        <color rgb="FFBFBFBF"/>
      </left>
      <right/>
      <top style="thin">
        <color rgb="FFA6A6A6"/>
      </top>
      <bottom style="thin">
        <color rgb="FFA6A6A6"/>
      </bottom>
      <diagonal/>
    </border>
    <border>
      <left/>
      <right/>
      <top style="thin">
        <color rgb="FFA6A6A6"/>
      </top>
      <bottom style="thin">
        <color rgb="FFA6A6A6"/>
      </bottom>
      <diagonal/>
    </border>
    <border>
      <left/>
      <right style="thin">
        <color rgb="FF000000"/>
      </right>
      <top style="thin">
        <color rgb="FFA6A6A6"/>
      </top>
      <bottom style="thin">
        <color rgb="FFA6A6A6"/>
      </bottom>
      <diagonal/>
    </border>
    <border>
      <left style="thin">
        <color rgb="FF000000"/>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bottom style="thin">
        <color indexed="64"/>
      </bottom>
      <diagonal/>
    </border>
    <border>
      <left style="thin">
        <color rgb="FF000000"/>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12">
    <xf numFmtId="0" fontId="0" fillId="0" borderId="0"/>
    <xf numFmtId="43" fontId="1" fillId="0" borderId="0" applyFont="0" applyFill="0" applyBorder="0" applyAlignment="0" applyProtection="0"/>
    <xf numFmtId="0" fontId="2" fillId="0" borderId="0"/>
    <xf numFmtId="0" fontId="3" fillId="0" borderId="0"/>
    <xf numFmtId="164" fontId="3" fillId="0" borderId="0" applyFont="0" applyFill="0" applyBorder="0" applyAlignment="0" applyProtection="0"/>
    <xf numFmtId="0" fontId="6" fillId="0" borderId="0"/>
    <xf numFmtId="43" fontId="6" fillId="0" borderId="0" applyFont="0" applyFill="0" applyBorder="0" applyAlignment="0" applyProtection="0"/>
    <xf numFmtId="167" fontId="6"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165" fontId="1" fillId="0" borderId="0" applyFont="0" applyFill="0" applyBorder="0" applyAlignment="0" applyProtection="0"/>
  </cellStyleXfs>
  <cellXfs count="410">
    <xf numFmtId="0" fontId="0" fillId="0" borderId="0" xfId="0"/>
    <xf numFmtId="0" fontId="5" fillId="3" borderId="1" xfId="3" applyFont="1" applyFill="1" applyBorder="1" applyAlignment="1">
      <alignment horizontal="center" vertical="center" wrapText="1"/>
    </xf>
    <xf numFmtId="0" fontId="4" fillId="11" borderId="1" xfId="3" applyFont="1" applyFill="1" applyBorder="1" applyAlignment="1">
      <alignment horizontal="left" vertical="center" wrapText="1"/>
    </xf>
    <xf numFmtId="0" fontId="8" fillId="14" borderId="1" xfId="0" applyFont="1" applyFill="1" applyBorder="1" applyAlignment="1">
      <alignment vertical="center" wrapText="1"/>
    </xf>
    <xf numFmtId="0" fontId="2" fillId="0" borderId="1" xfId="0" applyFont="1" applyBorder="1" applyAlignment="1">
      <alignment horizontal="center" vertical="center"/>
    </xf>
    <xf numFmtId="0" fontId="7" fillId="0" borderId="1" xfId="0" applyFont="1" applyBorder="1" applyAlignment="1">
      <alignment vertical="center"/>
    </xf>
    <xf numFmtId="0" fontId="7" fillId="3" borderId="1" xfId="0" applyFont="1" applyFill="1" applyBorder="1" applyAlignment="1">
      <alignment vertical="center" wrapText="1"/>
    </xf>
    <xf numFmtId="0" fontId="2" fillId="3" borderId="1" xfId="0" applyFont="1" applyFill="1" applyBorder="1" applyAlignment="1">
      <alignment vertical="center" wrapText="1"/>
    </xf>
    <xf numFmtId="0" fontId="9" fillId="3" borderId="1" xfId="0" applyFont="1" applyFill="1" applyBorder="1" applyAlignment="1">
      <alignment horizontal="center" vertical="center"/>
    </xf>
    <xf numFmtId="2" fontId="2" fillId="3" borderId="1" xfId="0" applyNumberFormat="1" applyFont="1" applyFill="1" applyBorder="1" applyAlignment="1">
      <alignment horizontal="right" vertical="center"/>
    </xf>
    <xf numFmtId="0" fontId="9" fillId="3" borderId="1" xfId="0" applyFont="1" applyFill="1" applyBorder="1" applyAlignment="1">
      <alignment vertical="center" wrapText="1"/>
    </xf>
    <xf numFmtId="43" fontId="9" fillId="3" borderId="1" xfId="1" applyFont="1" applyFill="1" applyBorder="1" applyAlignment="1">
      <alignment horizontal="center" vertical="center"/>
    </xf>
    <xf numFmtId="43" fontId="2" fillId="3" borderId="1" xfId="1" applyFont="1" applyFill="1" applyBorder="1" applyAlignment="1">
      <alignment horizontal="center" vertical="center"/>
    </xf>
    <xf numFmtId="0" fontId="2" fillId="3" borderId="1" xfId="0" applyFont="1" applyFill="1" applyBorder="1" applyAlignment="1">
      <alignment horizontal="left" vertical="center" wrapText="1"/>
    </xf>
    <xf numFmtId="0" fontId="9" fillId="0" borderId="1" xfId="0" applyFont="1" applyBorder="1" applyAlignment="1">
      <alignment horizontal="left" vertical="center"/>
    </xf>
    <xf numFmtId="0" fontId="9" fillId="0" borderId="1" xfId="0" applyFont="1" applyBorder="1" applyAlignment="1">
      <alignment horizontal="center"/>
    </xf>
    <xf numFmtId="2" fontId="9" fillId="0" borderId="1" xfId="0" applyNumberFormat="1" applyFont="1" applyBorder="1" applyAlignment="1">
      <alignment horizontal="right"/>
    </xf>
    <xf numFmtId="0" fontId="9" fillId="0" borderId="1" xfId="0" applyFont="1" applyBorder="1" applyAlignment="1">
      <alignment horizontal="left"/>
    </xf>
    <xf numFmtId="0" fontId="9" fillId="0" borderId="1" xfId="0" applyFont="1" applyBorder="1" applyAlignment="1">
      <alignment horizontal="left" wrapText="1"/>
    </xf>
    <xf numFmtId="0" fontId="3" fillId="0" borderId="0" xfId="3"/>
    <xf numFmtId="0" fontId="7" fillId="0" borderId="1" xfId="0" applyFont="1" applyBorder="1" applyAlignment="1">
      <alignment horizontal="center" vertical="top"/>
    </xf>
    <xf numFmtId="0" fontId="7" fillId="3" borderId="1" xfId="0" applyFont="1" applyFill="1" applyBorder="1" applyAlignment="1">
      <alignment horizontal="center" vertical="center"/>
    </xf>
    <xf numFmtId="0" fontId="8" fillId="0" borderId="1" xfId="0" applyFont="1" applyBorder="1" applyAlignment="1">
      <alignment vertical="center" wrapText="1"/>
    </xf>
    <xf numFmtId="0" fontId="2" fillId="0" borderId="1" xfId="0" applyFont="1" applyBorder="1" applyAlignment="1">
      <alignment vertical="center" wrapText="1"/>
    </xf>
    <xf numFmtId="0" fontId="4" fillId="0" borderId="1" xfId="3" applyFont="1" applyBorder="1" applyAlignment="1">
      <alignment horizontal="left" vertical="center" wrapText="1"/>
    </xf>
    <xf numFmtId="43" fontId="9" fillId="0" borderId="1" xfId="1" applyFont="1" applyFill="1" applyBorder="1" applyAlignment="1">
      <alignment horizontal="center" vertical="center"/>
    </xf>
    <xf numFmtId="43" fontId="2" fillId="0" borderId="1" xfId="1" applyFont="1" applyFill="1" applyBorder="1" applyAlignment="1">
      <alignment horizontal="center" vertical="center"/>
    </xf>
    <xf numFmtId="0" fontId="7" fillId="0" borderId="1" xfId="0" applyFont="1" applyBorder="1" applyAlignment="1">
      <alignment horizontal="center" vertical="center"/>
    </xf>
    <xf numFmtId="0" fontId="13" fillId="14" borderId="1" xfId="0" applyFont="1" applyFill="1" applyBorder="1" applyAlignment="1">
      <alignment vertical="center" wrapText="1"/>
    </xf>
    <xf numFmtId="0" fontId="13" fillId="14" borderId="8" xfId="0" applyFont="1" applyFill="1" applyBorder="1" applyAlignment="1">
      <alignment vertical="center" wrapText="1"/>
    </xf>
    <xf numFmtId="166" fontId="3" fillId="0" borderId="0" xfId="3" applyNumberFormat="1"/>
    <xf numFmtId="0" fontId="16" fillId="0" borderId="1" xfId="0" applyFont="1" applyBorder="1" applyAlignment="1">
      <alignment horizontal="center" vertical="top"/>
    </xf>
    <xf numFmtId="0" fontId="16" fillId="0" borderId="1" xfId="0" applyFont="1" applyBorder="1" applyAlignment="1">
      <alignment vertical="center"/>
    </xf>
    <xf numFmtId="0" fontId="17" fillId="3" borderId="1" xfId="0" applyFont="1" applyFill="1" applyBorder="1" applyAlignment="1">
      <alignment horizontal="center" vertical="center"/>
    </xf>
    <xf numFmtId="0" fontId="17" fillId="3" borderId="1" xfId="0" applyFont="1" applyFill="1" applyBorder="1" applyAlignment="1">
      <alignment vertical="center" wrapText="1"/>
    </xf>
    <xf numFmtId="0" fontId="17" fillId="3" borderId="1" xfId="0" applyFont="1" applyFill="1" applyBorder="1" applyAlignment="1">
      <alignment vertical="top" wrapText="1"/>
    </xf>
    <xf numFmtId="0" fontId="16" fillId="3" borderId="1" xfId="0" applyFont="1" applyFill="1" applyBorder="1" applyAlignment="1">
      <alignment horizontal="left" vertical="center" wrapText="1"/>
    </xf>
    <xf numFmtId="0" fontId="18" fillId="2" borderId="2" xfId="0" applyFont="1" applyFill="1" applyBorder="1" applyAlignment="1">
      <alignment horizontal="center" vertical="center"/>
    </xf>
    <xf numFmtId="0" fontId="16" fillId="3" borderId="9" xfId="0" applyFont="1" applyFill="1" applyBorder="1" applyAlignment="1">
      <alignment horizontal="center" vertical="center"/>
    </xf>
    <xf numFmtId="0" fontId="16" fillId="0" borderId="9" xfId="0" applyFont="1" applyBorder="1" applyAlignment="1">
      <alignment horizontal="center" vertical="top"/>
    </xf>
    <xf numFmtId="0" fontId="18" fillId="18" borderId="8" xfId="0" applyFont="1" applyFill="1" applyBorder="1" applyAlignment="1">
      <alignment horizontal="center" vertical="center"/>
    </xf>
    <xf numFmtId="0" fontId="0" fillId="0" borderId="0" xfId="3" applyFont="1"/>
    <xf numFmtId="0" fontId="14" fillId="15" borderId="1" xfId="0" applyFont="1" applyFill="1" applyBorder="1" applyAlignment="1">
      <alignment vertical="center" wrapText="1"/>
    </xf>
    <xf numFmtId="0" fontId="14" fillId="14" borderId="1" xfId="0" applyFont="1" applyFill="1" applyBorder="1" applyAlignment="1">
      <alignment vertical="center" wrapText="1"/>
    </xf>
    <xf numFmtId="0" fontId="13" fillId="14" borderId="1" xfId="3" applyFont="1" applyFill="1" applyBorder="1" applyAlignment="1">
      <alignment vertical="center" wrapText="1"/>
    </xf>
    <xf numFmtId="0" fontId="20" fillId="0" borderId="0" xfId="3" applyFont="1"/>
    <xf numFmtId="0" fontId="16" fillId="3" borderId="0" xfId="3" applyFont="1" applyFill="1" applyAlignment="1">
      <alignment horizontal="center" vertical="center"/>
    </xf>
    <xf numFmtId="0" fontId="15" fillId="6" borderId="7" xfId="3" applyFont="1" applyFill="1" applyBorder="1" applyAlignment="1">
      <alignment horizontal="center" vertical="center" wrapText="1"/>
    </xf>
    <xf numFmtId="0" fontId="15" fillId="6" borderId="11" xfId="3" applyFont="1" applyFill="1" applyBorder="1" applyAlignment="1">
      <alignment horizontal="center" vertical="center" wrapText="1"/>
    </xf>
    <xf numFmtId="0" fontId="15" fillId="6" borderId="16" xfId="3" applyFont="1" applyFill="1" applyBorder="1" applyAlignment="1">
      <alignment horizontal="center" vertical="center" wrapText="1"/>
    </xf>
    <xf numFmtId="0" fontId="15" fillId="7" borderId="4" xfId="3" applyFont="1" applyFill="1" applyBorder="1" applyAlignment="1">
      <alignment horizontal="center" vertical="center"/>
    </xf>
    <xf numFmtId="0" fontId="15" fillId="7" borderId="1" xfId="3" applyFont="1" applyFill="1" applyBorder="1" applyAlignment="1">
      <alignment horizontal="left" vertical="center" wrapText="1"/>
    </xf>
    <xf numFmtId="0" fontId="16" fillId="7" borderId="1" xfId="3" applyFont="1" applyFill="1" applyBorder="1" applyAlignment="1">
      <alignment horizontal="center" vertical="center"/>
    </xf>
    <xf numFmtId="164" fontId="16" fillId="7" borderId="2" xfId="4" applyFont="1" applyFill="1" applyBorder="1" applyAlignment="1">
      <alignment horizontal="center" vertical="center"/>
    </xf>
    <xf numFmtId="0" fontId="16" fillId="3" borderId="4" xfId="3" applyFont="1" applyFill="1" applyBorder="1" applyAlignment="1">
      <alignment horizontal="center" vertical="center" wrapText="1"/>
    </xf>
    <xf numFmtId="0" fontId="16" fillId="3" borderId="1" xfId="3" applyFont="1" applyFill="1" applyBorder="1" applyAlignment="1">
      <alignment horizontal="center" vertical="center" wrapText="1"/>
    </xf>
    <xf numFmtId="164" fontId="16" fillId="3" borderId="2" xfId="4" applyFont="1" applyFill="1" applyBorder="1" applyAlignment="1">
      <alignment horizontal="center" vertical="center" wrapText="1"/>
    </xf>
    <xf numFmtId="0" fontId="15" fillId="8" borderId="4" xfId="3" applyFont="1" applyFill="1" applyBorder="1" applyAlignment="1">
      <alignment vertical="center" wrapText="1"/>
    </xf>
    <xf numFmtId="0" fontId="15" fillId="8" borderId="1" xfId="3" applyFont="1" applyFill="1" applyBorder="1" applyAlignment="1">
      <alignment vertical="center" wrapText="1"/>
    </xf>
    <xf numFmtId="164" fontId="15" fillId="8" borderId="2" xfId="4" applyFont="1" applyFill="1" applyBorder="1" applyAlignment="1">
      <alignment vertical="center" wrapText="1"/>
    </xf>
    <xf numFmtId="0" fontId="16" fillId="0" borderId="4" xfId="3" applyFont="1" applyBorder="1" applyAlignment="1">
      <alignment horizontal="center" vertical="center"/>
    </xf>
    <xf numFmtId="0" fontId="13" fillId="0" borderId="1" xfId="3" applyFont="1" applyBorder="1" applyAlignment="1">
      <alignment vertical="center" wrapText="1"/>
    </xf>
    <xf numFmtId="0" fontId="16" fillId="0" borderId="1" xfId="3" applyFont="1" applyBorder="1" applyAlignment="1">
      <alignment horizontal="center" vertical="center" wrapText="1"/>
    </xf>
    <xf numFmtId="164" fontId="16" fillId="0" borderId="2" xfId="4" applyFont="1" applyFill="1" applyBorder="1" applyAlignment="1">
      <alignment horizontal="center" vertical="center" wrapText="1"/>
    </xf>
    <xf numFmtId="0" fontId="15" fillId="9" borderId="4" xfId="3" applyFont="1" applyFill="1" applyBorder="1" applyAlignment="1">
      <alignment horizontal="center" vertical="center" wrapText="1"/>
    </xf>
    <xf numFmtId="0" fontId="15" fillId="9" borderId="1" xfId="3" applyFont="1" applyFill="1" applyBorder="1" applyAlignment="1">
      <alignment horizontal="left" vertical="center" wrapText="1"/>
    </xf>
    <xf numFmtId="0" fontId="16" fillId="10" borderId="1" xfId="3" applyFont="1" applyFill="1" applyBorder="1" applyAlignment="1">
      <alignment horizontal="center" vertical="center" wrapText="1"/>
    </xf>
    <xf numFmtId="164" fontId="16" fillId="10" borderId="2" xfId="4" applyFont="1" applyFill="1" applyBorder="1" applyAlignment="1">
      <alignment horizontal="center" vertical="center" wrapText="1"/>
    </xf>
    <xf numFmtId="164" fontId="16" fillId="10" borderId="8" xfId="4" applyFont="1" applyFill="1" applyBorder="1" applyAlignment="1">
      <alignment horizontal="center" vertical="center" wrapText="1"/>
    </xf>
    <xf numFmtId="0" fontId="15" fillId="11" borderId="4" xfId="3" applyFont="1" applyFill="1" applyBorder="1" applyAlignment="1">
      <alignment horizontal="center" vertical="center" wrapText="1"/>
    </xf>
    <xf numFmtId="0" fontId="15" fillId="11" borderId="1" xfId="3" applyFont="1" applyFill="1" applyBorder="1" applyAlignment="1">
      <alignment horizontal="left" vertical="center" wrapText="1"/>
    </xf>
    <xf numFmtId="2" fontId="16" fillId="3" borderId="4" xfId="3" applyNumberFormat="1" applyFont="1" applyFill="1" applyBorder="1" applyAlignment="1">
      <alignment horizontal="center" vertical="center" wrapText="1"/>
    </xf>
    <xf numFmtId="2" fontId="16" fillId="3" borderId="1" xfId="3" applyNumberFormat="1" applyFont="1" applyFill="1" applyBorder="1" applyAlignment="1">
      <alignment horizontal="center" vertical="center" wrapText="1"/>
    </xf>
    <xf numFmtId="0" fontId="13" fillId="0" borderId="1" xfId="0" applyFont="1" applyBorder="1" applyAlignment="1">
      <alignment vertical="center" wrapText="1"/>
    </xf>
    <xf numFmtId="2" fontId="15" fillId="3" borderId="4" xfId="3" applyNumberFormat="1" applyFont="1" applyFill="1" applyBorder="1" applyAlignment="1">
      <alignment horizontal="center" vertical="center" wrapText="1"/>
    </xf>
    <xf numFmtId="2" fontId="15" fillId="3" borderId="1" xfId="3" applyNumberFormat="1" applyFont="1" applyFill="1" applyBorder="1" applyAlignment="1">
      <alignment horizontal="left" vertical="center" wrapText="1"/>
    </xf>
    <xf numFmtId="2" fontId="15" fillId="3" borderId="1" xfId="3" applyNumberFormat="1" applyFont="1" applyFill="1" applyBorder="1" applyAlignment="1">
      <alignment horizontal="center" vertical="center" wrapText="1"/>
    </xf>
    <xf numFmtId="0" fontId="15" fillId="0" borderId="4" xfId="3" applyFont="1" applyBorder="1" applyAlignment="1">
      <alignment vertical="center" wrapText="1"/>
    </xf>
    <xf numFmtId="0" fontId="15" fillId="0" borderId="1" xfId="3" applyFont="1" applyBorder="1" applyAlignment="1">
      <alignment vertical="center" wrapText="1"/>
    </xf>
    <xf numFmtId="164" fontId="15" fillId="0" borderId="2" xfId="4" applyFont="1" applyFill="1" applyBorder="1" applyAlignment="1">
      <alignment vertical="center" wrapText="1"/>
    </xf>
    <xf numFmtId="0" fontId="16" fillId="12" borderId="4" xfId="3" applyFont="1" applyFill="1" applyBorder="1" applyAlignment="1">
      <alignment horizontal="center" vertical="center" wrapText="1"/>
    </xf>
    <xf numFmtId="0" fontId="16" fillId="12" borderId="1" xfId="3" applyFont="1" applyFill="1" applyBorder="1" applyAlignment="1">
      <alignment horizontal="center" vertical="center" wrapText="1"/>
    </xf>
    <xf numFmtId="164" fontId="16" fillId="12" borderId="2" xfId="4" applyFont="1" applyFill="1" applyBorder="1" applyAlignment="1">
      <alignment horizontal="center" vertical="center" wrapText="1"/>
    </xf>
    <xf numFmtId="0" fontId="16" fillId="0" borderId="4" xfId="3" applyFont="1" applyBorder="1" applyAlignment="1">
      <alignment horizontal="center" vertical="center" wrapText="1"/>
    </xf>
    <xf numFmtId="0" fontId="14" fillId="0" borderId="1" xfId="0" applyFont="1" applyBorder="1" applyAlignment="1">
      <alignment vertical="center" wrapText="1"/>
    </xf>
    <xf numFmtId="0" fontId="14" fillId="16" borderId="1" xfId="0" applyFont="1" applyFill="1" applyBorder="1" applyAlignment="1">
      <alignment vertical="center" wrapText="1"/>
    </xf>
    <xf numFmtId="0" fontId="16" fillId="3" borderId="9" xfId="3" applyFont="1" applyFill="1" applyBorder="1" applyAlignment="1">
      <alignment horizontal="center" vertical="center" wrapText="1"/>
    </xf>
    <xf numFmtId="0" fontId="15" fillId="8" borderId="23" xfId="3" applyFont="1" applyFill="1" applyBorder="1" applyAlignment="1">
      <alignment vertical="center" wrapText="1"/>
    </xf>
    <xf numFmtId="0" fontId="15" fillId="8" borderId="24" xfId="3" applyFont="1" applyFill="1" applyBorder="1" applyAlignment="1">
      <alignment vertical="center" wrapText="1"/>
    </xf>
    <xf numFmtId="164" fontId="15" fillId="8" borderId="25" xfId="4" applyFont="1" applyFill="1" applyBorder="1" applyAlignment="1">
      <alignment vertical="center" wrapText="1"/>
    </xf>
    <xf numFmtId="0" fontId="16" fillId="3" borderId="4" xfId="3" applyFont="1" applyFill="1" applyBorder="1" applyAlignment="1">
      <alignment horizontal="center" vertical="center"/>
    </xf>
    <xf numFmtId="164" fontId="16" fillId="3" borderId="1" xfId="4" applyFont="1" applyFill="1" applyBorder="1" applyAlignment="1">
      <alignment horizontal="center" vertical="center" wrapText="1"/>
    </xf>
    <xf numFmtId="0" fontId="15" fillId="0" borderId="7" xfId="3" applyFont="1" applyBorder="1" applyAlignment="1">
      <alignment vertical="center" wrapText="1"/>
    </xf>
    <xf numFmtId="0" fontId="15" fillId="0" borderId="11" xfId="3" applyFont="1" applyBorder="1" applyAlignment="1">
      <alignment vertical="center" wrapText="1"/>
    </xf>
    <xf numFmtId="0" fontId="15" fillId="0" borderId="16" xfId="3" applyFont="1" applyBorder="1" applyAlignment="1">
      <alignment vertical="center" wrapText="1"/>
    </xf>
    <xf numFmtId="164" fontId="15" fillId="0" borderId="28" xfId="4" applyFont="1" applyFill="1" applyBorder="1" applyAlignment="1">
      <alignment vertical="center" wrapText="1"/>
    </xf>
    <xf numFmtId="0" fontId="15" fillId="7" borderId="2" xfId="3" applyFont="1" applyFill="1" applyBorder="1" applyAlignment="1">
      <alignment horizontal="left" vertical="center" wrapText="1"/>
    </xf>
    <xf numFmtId="0" fontId="16" fillId="7" borderId="8" xfId="3" applyFont="1" applyFill="1" applyBorder="1" applyAlignment="1">
      <alignment horizontal="center" vertical="center"/>
    </xf>
    <xf numFmtId="164" fontId="16" fillId="7" borderId="14" xfId="4" applyFont="1" applyFill="1" applyBorder="1" applyAlignment="1">
      <alignment horizontal="center" vertical="center"/>
    </xf>
    <xf numFmtId="0" fontId="16" fillId="10" borderId="12" xfId="3" applyFont="1" applyFill="1" applyBorder="1" applyAlignment="1">
      <alignment horizontal="center" vertical="center" wrapText="1"/>
    </xf>
    <xf numFmtId="164" fontId="16" fillId="3" borderId="12" xfId="4" applyFont="1" applyFill="1" applyBorder="1" applyAlignment="1">
      <alignment horizontal="center" vertical="center" wrapText="1"/>
    </xf>
    <xf numFmtId="0" fontId="17" fillId="0" borderId="1" xfId="0" applyFont="1" applyBorder="1" applyAlignment="1">
      <alignment vertical="center" wrapText="1"/>
    </xf>
    <xf numFmtId="0" fontId="15" fillId="18" borderId="2" xfId="3" applyFont="1" applyFill="1" applyBorder="1" applyAlignment="1">
      <alignment vertical="center" wrapText="1"/>
    </xf>
    <xf numFmtId="0" fontId="15" fillId="3" borderId="1" xfId="0" applyFont="1" applyFill="1" applyBorder="1" applyAlignment="1">
      <alignment vertical="center" wrapText="1"/>
    </xf>
    <xf numFmtId="0" fontId="16" fillId="3" borderId="1" xfId="0" applyFont="1" applyFill="1" applyBorder="1" applyAlignment="1">
      <alignment horizontal="center"/>
    </xf>
    <xf numFmtId="0" fontId="16" fillId="3" borderId="1" xfId="0" applyFont="1" applyFill="1" applyBorder="1" applyAlignment="1">
      <alignment vertical="center" wrapText="1"/>
    </xf>
    <xf numFmtId="43" fontId="17" fillId="3" borderId="1" xfId="1" applyFont="1" applyFill="1" applyBorder="1" applyAlignment="1">
      <alignment horizontal="center" vertical="center"/>
    </xf>
    <xf numFmtId="0" fontId="21" fillId="3" borderId="1" xfId="0" applyFont="1" applyFill="1" applyBorder="1" applyAlignment="1">
      <alignment horizontal="left" vertical="center" wrapText="1"/>
    </xf>
    <xf numFmtId="0" fontId="17" fillId="3" borderId="1" xfId="0" applyFont="1" applyFill="1" applyBorder="1" applyAlignment="1">
      <alignment horizontal="center" vertical="top"/>
    </xf>
    <xf numFmtId="0" fontId="17" fillId="3" borderId="1" xfId="0" applyFont="1" applyFill="1" applyBorder="1" applyAlignment="1">
      <alignment vertical="center"/>
    </xf>
    <xf numFmtId="43" fontId="16" fillId="3" borderId="1" xfId="1" applyFont="1" applyFill="1" applyBorder="1" applyAlignment="1">
      <alignment horizontal="center" vertical="center"/>
    </xf>
    <xf numFmtId="0" fontId="15" fillId="3" borderId="1" xfId="0" applyFont="1" applyFill="1" applyBorder="1" applyAlignment="1">
      <alignment horizontal="left" vertical="center"/>
    </xf>
    <xf numFmtId="0" fontId="18" fillId="3" borderId="1" xfId="0" applyFont="1" applyFill="1" applyBorder="1" applyAlignment="1">
      <alignment horizontal="center" vertical="center"/>
    </xf>
    <xf numFmtId="0" fontId="16" fillId="3" borderId="1" xfId="0" applyFont="1" applyFill="1" applyBorder="1" applyAlignment="1">
      <alignment horizontal="center" vertical="center"/>
    </xf>
    <xf numFmtId="0" fontId="16" fillId="0" borderId="1" xfId="0" applyFont="1" applyBorder="1" applyAlignment="1">
      <alignment vertical="center" wrapText="1"/>
    </xf>
    <xf numFmtId="0" fontId="16" fillId="3" borderId="1" xfId="0" applyFont="1" applyFill="1" applyBorder="1" applyAlignment="1">
      <alignment horizontal="center" vertical="top"/>
    </xf>
    <xf numFmtId="0" fontId="15" fillId="0" borderId="1" xfId="3" applyFont="1" applyBorder="1" applyAlignment="1">
      <alignment horizontal="left"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6" fillId="0" borderId="9" xfId="0" applyFont="1" applyBorder="1" applyAlignment="1">
      <alignment horizontal="center" vertical="center"/>
    </xf>
    <xf numFmtId="0" fontId="13" fillId="14" borderId="5" xfId="0" applyFont="1" applyFill="1" applyBorder="1" applyAlignment="1">
      <alignment vertical="center" wrapText="1"/>
    </xf>
    <xf numFmtId="0" fontId="16" fillId="3" borderId="8" xfId="0" applyFont="1" applyFill="1" applyBorder="1" applyAlignment="1">
      <alignment horizontal="center" vertical="center"/>
    </xf>
    <xf numFmtId="0" fontId="16" fillId="0" borderId="8" xfId="0" applyFont="1" applyBorder="1" applyAlignment="1">
      <alignment horizontal="center" vertical="center"/>
    </xf>
    <xf numFmtId="0" fontId="22" fillId="14" borderId="8" xfId="0" applyFont="1" applyFill="1" applyBorder="1" applyAlignment="1">
      <alignment horizontal="right" vertical="center" wrapText="1"/>
    </xf>
    <xf numFmtId="0" fontId="15" fillId="19" borderId="31" xfId="0" applyFont="1" applyFill="1" applyBorder="1" applyAlignment="1">
      <alignment horizontal="center" vertical="center"/>
    </xf>
    <xf numFmtId="0" fontId="15" fillId="19" borderId="32" xfId="0" applyFont="1" applyFill="1" applyBorder="1" applyAlignment="1">
      <alignment horizontal="left" vertical="center"/>
    </xf>
    <xf numFmtId="0" fontId="15" fillId="20" borderId="32" xfId="0" applyFont="1" applyFill="1" applyBorder="1" applyAlignment="1">
      <alignment horizontal="center" vertical="center"/>
    </xf>
    <xf numFmtId="168" fontId="15" fillId="21" borderId="36" xfId="11" applyNumberFormat="1" applyFont="1" applyFill="1" applyBorder="1" applyAlignment="1">
      <alignment horizontal="left" vertical="center"/>
    </xf>
    <xf numFmtId="168" fontId="15" fillId="21" borderId="37" xfId="11" applyNumberFormat="1" applyFont="1" applyFill="1" applyBorder="1" applyAlignment="1">
      <alignment horizontal="left" vertical="center"/>
    </xf>
    <xf numFmtId="0" fontId="16" fillId="3" borderId="3" xfId="3" applyFont="1" applyFill="1" applyBorder="1" applyAlignment="1">
      <alignment horizontal="center" vertical="center"/>
    </xf>
    <xf numFmtId="0" fontId="16" fillId="3" borderId="8" xfId="3" applyFont="1" applyFill="1" applyBorder="1" applyAlignment="1">
      <alignment horizontal="center" vertical="center" wrapText="1"/>
    </xf>
    <xf numFmtId="0" fontId="14" fillId="15" borderId="1" xfId="0" applyFont="1" applyFill="1" applyBorder="1" applyAlignment="1">
      <alignment vertical="center"/>
    </xf>
    <xf numFmtId="0" fontId="15" fillId="8" borderId="1" xfId="3" applyFont="1" applyFill="1" applyBorder="1" applyAlignment="1">
      <alignment vertical="center"/>
    </xf>
    <xf numFmtId="0" fontId="16" fillId="11" borderId="4" xfId="3" applyFont="1" applyFill="1" applyBorder="1" applyAlignment="1">
      <alignment horizontal="center" vertical="center" wrapText="1"/>
    </xf>
    <xf numFmtId="0" fontId="14" fillId="26" borderId="9" xfId="0" applyFont="1" applyFill="1" applyBorder="1" applyAlignment="1">
      <alignment vertical="center" wrapText="1"/>
    </xf>
    <xf numFmtId="0" fontId="15" fillId="26" borderId="9" xfId="3" applyFont="1" applyFill="1" applyBorder="1" applyAlignment="1">
      <alignment vertical="center" wrapText="1"/>
    </xf>
    <xf numFmtId="164" fontId="15" fillId="26" borderId="15" xfId="4" applyFont="1" applyFill="1" applyBorder="1" applyAlignment="1">
      <alignment vertical="center" wrapText="1"/>
    </xf>
    <xf numFmtId="0" fontId="15" fillId="3" borderId="0" xfId="3" applyFont="1" applyFill="1" applyAlignment="1">
      <alignment horizontal="center" vertical="center"/>
    </xf>
    <xf numFmtId="0" fontId="8" fillId="3" borderId="1" xfId="0" applyFont="1" applyFill="1" applyBorder="1" applyAlignment="1">
      <alignment vertical="center" wrapText="1"/>
    </xf>
    <xf numFmtId="0" fontId="8" fillId="3" borderId="1" xfId="0" applyFont="1" applyFill="1" applyBorder="1" applyAlignment="1">
      <alignment horizontal="center" vertical="center"/>
    </xf>
    <xf numFmtId="2" fontId="8" fillId="3" borderId="1" xfId="0" applyNumberFormat="1" applyFont="1" applyFill="1" applyBorder="1" applyAlignment="1">
      <alignment horizontal="right" vertical="center"/>
    </xf>
    <xf numFmtId="0" fontId="24" fillId="0" borderId="0" xfId="3" applyFont="1"/>
    <xf numFmtId="0" fontId="25" fillId="0" borderId="0" xfId="0" applyFont="1"/>
    <xf numFmtId="43" fontId="8" fillId="3" borderId="1" xfId="1" applyFont="1" applyFill="1" applyBorder="1" applyAlignment="1">
      <alignment horizontal="center" vertical="center"/>
    </xf>
    <xf numFmtId="0" fontId="13" fillId="3" borderId="1" xfId="0" applyFont="1" applyFill="1" applyBorder="1" applyAlignment="1">
      <alignment horizontal="center" vertical="center"/>
    </xf>
    <xf numFmtId="0" fontId="13" fillId="0" borderId="1" xfId="0" applyFont="1" applyBorder="1" applyAlignment="1">
      <alignment horizontal="center" vertical="center"/>
    </xf>
    <xf numFmtId="43" fontId="13" fillId="0" borderId="1" xfId="1" applyFont="1" applyFill="1" applyBorder="1" applyAlignment="1">
      <alignment horizontal="center" vertical="center"/>
    </xf>
    <xf numFmtId="0" fontId="13" fillId="3" borderId="1" xfId="0" applyFont="1" applyFill="1" applyBorder="1" applyAlignment="1">
      <alignment vertical="center" wrapText="1"/>
    </xf>
    <xf numFmtId="43" fontId="13" fillId="3" borderId="1" xfId="1" applyFont="1" applyFill="1" applyBorder="1" applyAlignment="1">
      <alignment horizontal="center" vertical="center"/>
    </xf>
    <xf numFmtId="0" fontId="13" fillId="0" borderId="4" xfId="3" applyFont="1" applyBorder="1" applyAlignment="1">
      <alignment horizontal="center" vertical="center" wrapText="1"/>
    </xf>
    <xf numFmtId="0" fontId="13" fillId="0" borderId="1" xfId="3" applyFont="1" applyBorder="1" applyAlignment="1">
      <alignment horizontal="center" vertical="center" wrapText="1"/>
    </xf>
    <xf numFmtId="0" fontId="13" fillId="3" borderId="1" xfId="3" applyFont="1" applyFill="1" applyBorder="1" applyAlignment="1">
      <alignment horizontal="center" vertical="center" wrapText="1"/>
    </xf>
    <xf numFmtId="164" fontId="13" fillId="3" borderId="2" xfId="4" applyFont="1" applyFill="1" applyBorder="1" applyAlignment="1">
      <alignment horizontal="center" vertical="center" wrapText="1"/>
    </xf>
    <xf numFmtId="164" fontId="13" fillId="3" borderId="1" xfId="4" applyFont="1" applyFill="1" applyBorder="1" applyAlignment="1">
      <alignment horizontal="center" vertical="center" wrapText="1"/>
    </xf>
    <xf numFmtId="0" fontId="14" fillId="7" borderId="1" xfId="3" applyFont="1" applyFill="1" applyBorder="1" applyAlignment="1">
      <alignment vertical="center" wrapText="1"/>
    </xf>
    <xf numFmtId="0" fontId="16" fillId="7" borderId="1" xfId="3" applyFont="1" applyFill="1" applyBorder="1" applyAlignment="1">
      <alignment horizontal="center" vertical="center" wrapText="1"/>
    </xf>
    <xf numFmtId="164" fontId="16" fillId="7" borderId="1" xfId="4" applyFont="1" applyFill="1" applyBorder="1" applyAlignment="1">
      <alignment horizontal="center" vertical="center" wrapText="1"/>
    </xf>
    <xf numFmtId="0" fontId="14" fillId="4" borderId="1" xfId="3" applyFont="1" applyFill="1" applyBorder="1" applyAlignment="1">
      <alignment vertical="center" wrapText="1"/>
    </xf>
    <xf numFmtId="0" fontId="15" fillId="27" borderId="1" xfId="0" applyFont="1" applyFill="1" applyBorder="1" applyAlignment="1">
      <alignment vertical="center"/>
    </xf>
    <xf numFmtId="0" fontId="16" fillId="27" borderId="1" xfId="3" applyFont="1" applyFill="1" applyBorder="1" applyAlignment="1">
      <alignment horizontal="center" vertical="center" wrapText="1"/>
    </xf>
    <xf numFmtId="164" fontId="16" fillId="27" borderId="1" xfId="4" applyFont="1" applyFill="1" applyBorder="1" applyAlignment="1">
      <alignment horizontal="center" vertical="center" wrapText="1"/>
    </xf>
    <xf numFmtId="0" fontId="7" fillId="27" borderId="1" xfId="0" applyFont="1" applyFill="1" applyBorder="1" applyAlignment="1">
      <alignment horizontal="center" vertical="top"/>
    </xf>
    <xf numFmtId="0" fontId="7" fillId="27" borderId="1" xfId="0" applyFont="1" applyFill="1" applyBorder="1" applyAlignment="1">
      <alignment vertical="center"/>
    </xf>
    <xf numFmtId="0" fontId="2" fillId="27" borderId="1" xfId="0" applyFont="1" applyFill="1" applyBorder="1" applyAlignment="1">
      <alignment horizontal="center" vertical="top"/>
    </xf>
    <xf numFmtId="0" fontId="8" fillId="0" borderId="3" xfId="0" applyFont="1" applyBorder="1" applyAlignment="1">
      <alignment vertical="center" wrapText="1"/>
    </xf>
    <xf numFmtId="0" fontId="17" fillId="0" borderId="1" xfId="0" applyFont="1" applyBorder="1" applyAlignment="1">
      <alignment horizontal="center" vertical="center"/>
    </xf>
    <xf numFmtId="0" fontId="2" fillId="0" borderId="1" xfId="0" applyFont="1" applyBorder="1" applyAlignment="1">
      <alignment horizontal="center" vertical="top"/>
    </xf>
    <xf numFmtId="0" fontId="2" fillId="3" borderId="1" xfId="0" applyFont="1" applyFill="1" applyBorder="1" applyAlignment="1">
      <alignment horizontal="center" vertical="center"/>
    </xf>
    <xf numFmtId="0" fontId="17" fillId="0" borderId="8" xfId="3" applyFont="1" applyBorder="1"/>
    <xf numFmtId="0" fontId="17" fillId="0" borderId="14" xfId="3" applyFont="1" applyBorder="1"/>
    <xf numFmtId="0" fontId="17" fillId="0" borderId="17" xfId="3" applyFont="1" applyBorder="1"/>
    <xf numFmtId="0" fontId="17" fillId="0" borderId="26" xfId="3" applyFont="1" applyBorder="1"/>
    <xf numFmtId="0" fontId="17" fillId="0" borderId="29" xfId="3" applyFont="1" applyBorder="1"/>
    <xf numFmtId="169" fontId="17" fillId="0" borderId="8" xfId="3" applyNumberFormat="1" applyFont="1" applyBorder="1"/>
    <xf numFmtId="169" fontId="13" fillId="0" borderId="8" xfId="3" applyNumberFormat="1" applyFont="1" applyBorder="1"/>
    <xf numFmtId="0" fontId="17" fillId="26" borderId="8" xfId="3" applyFont="1" applyFill="1" applyBorder="1"/>
    <xf numFmtId="0" fontId="17" fillId="7" borderId="8" xfId="3" applyFont="1" applyFill="1" applyBorder="1"/>
    <xf numFmtId="0" fontId="17" fillId="27" borderId="8" xfId="3" applyFont="1" applyFill="1" applyBorder="1"/>
    <xf numFmtId="0" fontId="17" fillId="18" borderId="10" xfId="3" applyFont="1" applyFill="1" applyBorder="1"/>
    <xf numFmtId="0" fontId="13" fillId="0" borderId="8" xfId="3" applyFont="1" applyBorder="1"/>
    <xf numFmtId="0" fontId="16" fillId="3" borderId="6" xfId="3" applyFont="1" applyFill="1" applyBorder="1" applyAlignment="1">
      <alignment horizontal="center" vertical="center"/>
    </xf>
    <xf numFmtId="0" fontId="13" fillId="14" borderId="9" xfId="3" applyFont="1" applyFill="1" applyBorder="1" applyAlignment="1">
      <alignment vertical="center" wrapText="1"/>
    </xf>
    <xf numFmtId="164" fontId="16" fillId="3" borderId="9" xfId="4" applyFont="1" applyFill="1" applyBorder="1" applyAlignment="1">
      <alignment horizontal="center" vertical="center" wrapText="1"/>
    </xf>
    <xf numFmtId="170" fontId="20" fillId="0" borderId="0" xfId="3" applyNumberFormat="1" applyFont="1"/>
    <xf numFmtId="170" fontId="15" fillId="6" borderId="16" xfId="3" applyNumberFormat="1" applyFont="1" applyFill="1" applyBorder="1" applyAlignment="1">
      <alignment horizontal="center" vertical="center" wrapText="1"/>
    </xf>
    <xf numFmtId="170" fontId="17" fillId="0" borderId="8" xfId="3" applyNumberFormat="1" applyFont="1" applyBorder="1"/>
    <xf numFmtId="170" fontId="17" fillId="0" borderId="14" xfId="3" applyNumberFormat="1" applyFont="1" applyBorder="1"/>
    <xf numFmtId="170" fontId="16" fillId="10" borderId="8" xfId="4" applyNumberFormat="1" applyFont="1" applyFill="1" applyBorder="1" applyAlignment="1">
      <alignment horizontal="center" vertical="center" wrapText="1"/>
    </xf>
    <xf numFmtId="170" fontId="17" fillId="0" borderId="17" xfId="3" applyNumberFormat="1" applyFont="1" applyBorder="1"/>
    <xf numFmtId="170" fontId="15" fillId="8" borderId="1" xfId="3" applyNumberFormat="1" applyFont="1" applyFill="1" applyBorder="1" applyAlignment="1">
      <alignment vertical="center" wrapText="1"/>
    </xf>
    <xf numFmtId="170" fontId="16" fillId="10" borderId="2" xfId="4" applyNumberFormat="1" applyFont="1" applyFill="1" applyBorder="1" applyAlignment="1">
      <alignment horizontal="center" vertical="center" wrapText="1"/>
    </xf>
    <xf numFmtId="170" fontId="17" fillId="0" borderId="27" xfId="3" applyNumberFormat="1" applyFont="1" applyBorder="1"/>
    <xf numFmtId="170" fontId="17" fillId="0" borderId="29" xfId="3" applyNumberFormat="1" applyFont="1" applyBorder="1"/>
    <xf numFmtId="170" fontId="16" fillId="7" borderId="14" xfId="4" applyNumberFormat="1" applyFont="1" applyFill="1" applyBorder="1" applyAlignment="1">
      <alignment horizontal="center" vertical="center"/>
    </xf>
    <xf numFmtId="170" fontId="21" fillId="26" borderId="8" xfId="3" applyNumberFormat="1" applyFont="1" applyFill="1" applyBorder="1"/>
    <xf numFmtId="170" fontId="17" fillId="7" borderId="8" xfId="3" applyNumberFormat="1" applyFont="1" applyFill="1" applyBorder="1"/>
    <xf numFmtId="170" fontId="17" fillId="27" borderId="8" xfId="3" applyNumberFormat="1" applyFont="1" applyFill="1" applyBorder="1"/>
    <xf numFmtId="170" fontId="17" fillId="18" borderId="8" xfId="3" applyNumberFormat="1" applyFont="1" applyFill="1" applyBorder="1"/>
    <xf numFmtId="170" fontId="13" fillId="0" borderId="8" xfId="3" applyNumberFormat="1" applyFont="1" applyBorder="1"/>
    <xf numFmtId="170" fontId="15" fillId="19" borderId="33" xfId="0" applyNumberFormat="1" applyFont="1" applyFill="1" applyBorder="1" applyAlignment="1">
      <alignment horizontal="left" vertical="center"/>
    </xf>
    <xf numFmtId="170" fontId="15" fillId="21" borderId="38" xfId="11" applyNumberFormat="1" applyFont="1" applyFill="1" applyBorder="1" applyAlignment="1">
      <alignment horizontal="left" vertical="center"/>
    </xf>
    <xf numFmtId="170" fontId="3" fillId="0" borderId="0" xfId="3" applyNumberFormat="1"/>
    <xf numFmtId="0" fontId="13" fillId="3" borderId="4" xfId="3" applyFont="1" applyFill="1" applyBorder="1" applyAlignment="1">
      <alignment horizontal="center" vertical="center" wrapText="1"/>
    </xf>
    <xf numFmtId="2" fontId="16" fillId="0" borderId="4" xfId="3" applyNumberFormat="1" applyFont="1" applyBorder="1" applyAlignment="1">
      <alignment horizontal="center" vertical="center" wrapText="1"/>
    </xf>
    <xf numFmtId="2" fontId="16" fillId="0" borderId="1" xfId="3" applyNumberFormat="1" applyFont="1" applyBorder="1" applyAlignment="1">
      <alignment horizontal="center" vertical="center" wrapText="1"/>
    </xf>
    <xf numFmtId="0" fontId="13" fillId="0" borderId="9" xfId="0" applyFont="1" applyBorder="1" applyAlignment="1">
      <alignment vertical="center" wrapText="1"/>
    </xf>
    <xf numFmtId="170" fontId="13" fillId="0" borderId="17" xfId="3" applyNumberFormat="1" applyFont="1" applyBorder="1"/>
    <xf numFmtId="0" fontId="13" fillId="0" borderId="6" xfId="3" applyFont="1" applyBorder="1" applyAlignment="1">
      <alignment horizontal="center" vertical="center" wrapText="1"/>
    </xf>
    <xf numFmtId="0" fontId="13" fillId="0" borderId="9" xfId="3" applyFont="1" applyBorder="1" applyAlignment="1">
      <alignment horizontal="center" vertical="center" wrapText="1"/>
    </xf>
    <xf numFmtId="170" fontId="13" fillId="0" borderId="14" xfId="3" applyNumberFormat="1" applyFont="1" applyBorder="1"/>
    <xf numFmtId="164" fontId="13" fillId="12" borderId="2" xfId="4" applyFont="1" applyFill="1" applyBorder="1" applyAlignment="1">
      <alignment horizontal="center" vertical="center" wrapText="1"/>
    </xf>
    <xf numFmtId="2" fontId="13" fillId="3" borderId="1" xfId="0" applyNumberFormat="1" applyFont="1" applyFill="1" applyBorder="1" applyAlignment="1">
      <alignment horizontal="right" vertical="center"/>
    </xf>
    <xf numFmtId="2" fontId="5" fillId="0" borderId="1" xfId="3" applyNumberFormat="1" applyFont="1" applyBorder="1" applyAlignment="1">
      <alignment horizontal="center" vertical="center" wrapText="1"/>
    </xf>
    <xf numFmtId="0" fontId="9" fillId="0" borderId="1" xfId="0" applyFont="1" applyBorder="1" applyAlignment="1">
      <alignment vertical="center"/>
    </xf>
    <xf numFmtId="0" fontId="9" fillId="0" borderId="1" xfId="0" applyFont="1" applyBorder="1" applyAlignment="1">
      <alignment horizontal="center" vertical="center"/>
    </xf>
    <xf numFmtId="0" fontId="8" fillId="0" borderId="1" xfId="0" applyFont="1" applyBorder="1" applyAlignment="1">
      <alignment horizontal="center" vertical="center"/>
    </xf>
    <xf numFmtId="43" fontId="8" fillId="0" borderId="1" xfId="1" applyFont="1" applyFill="1" applyBorder="1" applyAlignment="1">
      <alignment horizontal="center" vertical="center"/>
    </xf>
    <xf numFmtId="0" fontId="16" fillId="0" borderId="1" xfId="3" applyFont="1" applyBorder="1" applyAlignment="1">
      <alignment horizontal="center" vertical="center"/>
    </xf>
    <xf numFmtId="0" fontId="16" fillId="0" borderId="8" xfId="3" applyFont="1" applyBorder="1" applyAlignment="1">
      <alignment horizontal="center" vertical="center" wrapText="1"/>
    </xf>
    <xf numFmtId="0" fontId="16" fillId="0" borderId="3" xfId="3" applyFont="1" applyBorder="1" applyAlignment="1">
      <alignment horizontal="center" vertical="center"/>
    </xf>
    <xf numFmtId="0" fontId="13" fillId="0" borderId="2" xfId="0" applyFont="1" applyBorder="1" applyAlignment="1">
      <alignment vertical="center" wrapText="1"/>
    </xf>
    <xf numFmtId="168" fontId="15" fillId="23" borderId="8" xfId="11" applyNumberFormat="1" applyFont="1" applyFill="1" applyBorder="1" applyAlignment="1">
      <alignment horizontal="center" vertical="center"/>
    </xf>
    <xf numFmtId="2" fontId="16" fillId="0" borderId="8" xfId="11" applyNumberFormat="1" applyFont="1" applyFill="1" applyBorder="1" applyAlignment="1">
      <alignment horizontal="center" vertical="center"/>
    </xf>
    <xf numFmtId="168" fontId="16" fillId="0" borderId="8" xfId="11" applyNumberFormat="1" applyFont="1" applyFill="1" applyBorder="1" applyAlignment="1">
      <alignment horizontal="center" vertical="center"/>
    </xf>
    <xf numFmtId="168" fontId="15" fillId="0" borderId="8" xfId="11" applyNumberFormat="1" applyFont="1" applyFill="1" applyBorder="1" applyAlignment="1">
      <alignment horizontal="center" vertical="center"/>
    </xf>
    <xf numFmtId="164" fontId="16" fillId="0" borderId="8" xfId="4" applyFont="1" applyFill="1" applyBorder="1" applyAlignment="1">
      <alignment horizontal="center" vertical="center" wrapText="1"/>
    </xf>
    <xf numFmtId="0" fontId="13" fillId="0" borderId="13" xfId="0" applyFont="1" applyBorder="1" applyAlignment="1">
      <alignment horizontal="right" vertical="center" wrapText="1"/>
    </xf>
    <xf numFmtId="0" fontId="19" fillId="0" borderId="12" xfId="0" applyFont="1" applyBorder="1" applyAlignment="1">
      <alignment wrapText="1"/>
    </xf>
    <xf numFmtId="0" fontId="19" fillId="0" borderId="2" xfId="0" applyFont="1" applyBorder="1" applyAlignment="1">
      <alignment wrapText="1"/>
    </xf>
    <xf numFmtId="0" fontId="13" fillId="0" borderId="2" xfId="3" applyFont="1" applyBorder="1" applyAlignment="1">
      <alignment vertical="center" wrapText="1"/>
    </xf>
    <xf numFmtId="170" fontId="17" fillId="0" borderId="10" xfId="3" applyNumberFormat="1" applyFont="1" applyBorder="1"/>
    <xf numFmtId="164" fontId="15" fillId="0" borderId="12" xfId="4" applyFont="1" applyFill="1" applyBorder="1" applyAlignment="1">
      <alignment vertical="center" wrapText="1"/>
    </xf>
    <xf numFmtId="170" fontId="16" fillId="0" borderId="38" xfId="11" applyNumberFormat="1" applyFont="1" applyFill="1" applyBorder="1" applyAlignment="1">
      <alignment horizontal="center" vertical="center"/>
    </xf>
    <xf numFmtId="0" fontId="13" fillId="0" borderId="1" xfId="0" applyFont="1" applyBorder="1" applyAlignment="1">
      <alignment horizontal="left" vertical="center" wrapText="1"/>
    </xf>
    <xf numFmtId="0" fontId="13" fillId="0" borderId="13" xfId="0" applyFont="1" applyBorder="1" applyAlignment="1">
      <alignment horizontal="left" vertical="center" wrapText="1"/>
    </xf>
    <xf numFmtId="0" fontId="34" fillId="28" borderId="4" xfId="3" applyFont="1" applyFill="1" applyBorder="1" applyAlignment="1">
      <alignment horizontal="center" vertical="center"/>
    </xf>
    <xf numFmtId="0" fontId="35" fillId="28" borderId="1" xfId="3" applyFont="1" applyFill="1" applyBorder="1" applyAlignment="1">
      <alignment vertical="center" wrapText="1"/>
    </xf>
    <xf numFmtId="0" fontId="34" fillId="28" borderId="1" xfId="3" applyFont="1" applyFill="1" applyBorder="1" applyAlignment="1">
      <alignment horizontal="center" vertical="center" wrapText="1"/>
    </xf>
    <xf numFmtId="164" fontId="34" fillId="28" borderId="1" xfId="4" applyFont="1" applyFill="1" applyBorder="1" applyAlignment="1">
      <alignment horizontal="center" vertical="center" wrapText="1"/>
    </xf>
    <xf numFmtId="0" fontId="36" fillId="28" borderId="8" xfId="3" applyFont="1" applyFill="1" applyBorder="1" applyAlignment="1">
      <alignment vertical="center"/>
    </xf>
    <xf numFmtId="170" fontId="36" fillId="28" borderId="8" xfId="3" applyNumberFormat="1" applyFont="1" applyFill="1" applyBorder="1" applyAlignment="1">
      <alignment vertical="center"/>
    </xf>
    <xf numFmtId="0" fontId="2" fillId="3" borderId="4" xfId="3" applyFont="1" applyFill="1" applyBorder="1" applyAlignment="1">
      <alignment horizontal="center" vertical="center"/>
    </xf>
    <xf numFmtId="0" fontId="8" fillId="14" borderId="1" xfId="3" applyFont="1" applyFill="1" applyBorder="1" applyAlignment="1">
      <alignment vertical="center" wrapText="1"/>
    </xf>
    <xf numFmtId="0" fontId="2" fillId="3" borderId="1" xfId="3" applyFont="1" applyFill="1" applyBorder="1" applyAlignment="1">
      <alignment horizontal="center" vertical="center" wrapText="1"/>
    </xf>
    <xf numFmtId="164" fontId="2" fillId="3" borderId="1" xfId="4" applyFont="1" applyFill="1" applyBorder="1" applyAlignment="1">
      <alignment horizontal="center" vertical="center" wrapText="1"/>
    </xf>
    <xf numFmtId="0" fontId="9" fillId="0" borderId="8" xfId="3" applyFont="1" applyBorder="1"/>
    <xf numFmtId="170" fontId="9" fillId="0" borderId="8" xfId="3" applyNumberFormat="1" applyFont="1" applyBorder="1"/>
    <xf numFmtId="0" fontId="38" fillId="0" borderId="1" xfId="0" applyFont="1" applyBorder="1" applyAlignment="1">
      <alignment vertical="center" wrapText="1"/>
    </xf>
    <xf numFmtId="0" fontId="31" fillId="24" borderId="39" xfId="0" applyFont="1" applyFill="1" applyBorder="1" applyAlignment="1">
      <alignment horizontal="center" vertical="center" wrapText="1"/>
    </xf>
    <xf numFmtId="0" fontId="31" fillId="24" borderId="40" xfId="0" applyFont="1" applyFill="1" applyBorder="1" applyAlignment="1">
      <alignment horizontal="right" vertical="center" wrapText="1"/>
    </xf>
    <xf numFmtId="0" fontId="31" fillId="22" borderId="40" xfId="0" applyFont="1" applyFill="1" applyBorder="1" applyAlignment="1">
      <alignment horizontal="center" vertical="center" wrapText="1"/>
    </xf>
    <xf numFmtId="0" fontId="39" fillId="24" borderId="40" xfId="0" applyFont="1" applyFill="1" applyBorder="1" applyAlignment="1">
      <alignment horizontal="right" vertical="center" wrapText="1"/>
    </xf>
    <xf numFmtId="170" fontId="31" fillId="24" borderId="34" xfId="11" applyNumberFormat="1" applyFont="1" applyFill="1" applyBorder="1" applyAlignment="1">
      <alignment horizontal="center" vertical="center"/>
    </xf>
    <xf numFmtId="0" fontId="14" fillId="0" borderId="11" xfId="0" applyFont="1" applyBorder="1" applyAlignment="1">
      <alignment vertical="center" wrapText="1"/>
    </xf>
    <xf numFmtId="0" fontId="31" fillId="24" borderId="1" xfId="0" applyFont="1" applyFill="1" applyBorder="1" applyAlignment="1">
      <alignment horizontal="center" vertical="center" wrapText="1"/>
    </xf>
    <xf numFmtId="0" fontId="31" fillId="24" borderId="1" xfId="0" applyFont="1" applyFill="1" applyBorder="1" applyAlignment="1">
      <alignment horizontal="right" vertical="center" wrapText="1"/>
    </xf>
    <xf numFmtId="0" fontId="31" fillId="22" borderId="1" xfId="0" applyFont="1" applyFill="1" applyBorder="1" applyAlignment="1">
      <alignment horizontal="center" vertical="center" wrapText="1"/>
    </xf>
    <xf numFmtId="0" fontId="39" fillId="24" borderId="1" xfId="0" applyFont="1" applyFill="1" applyBorder="1" applyAlignment="1">
      <alignment horizontal="right" vertical="center" wrapText="1"/>
    </xf>
    <xf numFmtId="170" fontId="31" fillId="24" borderId="1" xfId="11" applyNumberFormat="1" applyFont="1" applyFill="1" applyBorder="1" applyAlignment="1">
      <alignment horizontal="center" vertical="center"/>
    </xf>
    <xf numFmtId="0" fontId="40" fillId="14" borderId="1" xfId="0" applyFont="1" applyFill="1" applyBorder="1" applyAlignment="1">
      <alignment vertical="center" wrapText="1"/>
    </xf>
    <xf numFmtId="0" fontId="30" fillId="0" borderId="12" xfId="0" applyFont="1" applyBorder="1" applyAlignment="1">
      <alignment wrapText="1"/>
    </xf>
    <xf numFmtId="170" fontId="17" fillId="0" borderId="10" xfId="3" applyNumberFormat="1" applyFont="1" applyBorder="1" applyAlignment="1">
      <alignment vertical="center"/>
    </xf>
    <xf numFmtId="0" fontId="29" fillId="0" borderId="41" xfId="0" applyFont="1" applyBorder="1" applyAlignment="1">
      <alignment vertical="center" wrapText="1"/>
    </xf>
    <xf numFmtId="0" fontId="28" fillId="0" borderId="41" xfId="0" applyFont="1" applyBorder="1" applyAlignment="1">
      <alignment horizontal="center" vertical="center" wrapText="1"/>
    </xf>
    <xf numFmtId="170" fontId="17" fillId="0" borderId="10" xfId="3" applyNumberFormat="1" applyFont="1" applyBorder="1" applyAlignment="1">
      <alignment horizontal="center" vertical="center"/>
    </xf>
    <xf numFmtId="0" fontId="15" fillId="3" borderId="1" xfId="3" applyFont="1" applyFill="1" applyBorder="1" applyAlignment="1">
      <alignment horizontal="center" vertical="center"/>
    </xf>
    <xf numFmtId="0" fontId="16" fillId="3" borderId="1" xfId="3" applyFont="1" applyFill="1" applyBorder="1" applyAlignment="1">
      <alignment horizontal="center" vertical="center"/>
    </xf>
    <xf numFmtId="0" fontId="20" fillId="0" borderId="1" xfId="3" applyFont="1" applyBorder="1"/>
    <xf numFmtId="0" fontId="15" fillId="6" borderId="1" xfId="3" applyFont="1" applyFill="1" applyBorder="1" applyAlignment="1">
      <alignment horizontal="center" vertical="center" wrapText="1"/>
    </xf>
    <xf numFmtId="164" fontId="16" fillId="12" borderId="1" xfId="4" applyFont="1" applyFill="1" applyBorder="1" applyAlignment="1">
      <alignment horizontal="center" vertical="center" wrapText="1"/>
    </xf>
    <xf numFmtId="0" fontId="17" fillId="0" borderId="1" xfId="3" applyFont="1" applyBorder="1"/>
    <xf numFmtId="164" fontId="16" fillId="7" borderId="1" xfId="4" applyFont="1" applyFill="1" applyBorder="1" applyAlignment="1">
      <alignment horizontal="center" vertical="center"/>
    </xf>
    <xf numFmtId="164" fontId="16" fillId="10" borderId="1" xfId="4" applyFont="1" applyFill="1" applyBorder="1" applyAlignment="1">
      <alignment horizontal="center" vertical="center" wrapText="1"/>
    </xf>
    <xf numFmtId="0" fontId="13" fillId="0" borderId="1" xfId="3" applyFont="1" applyBorder="1"/>
    <xf numFmtId="164" fontId="13" fillId="0" borderId="1" xfId="4" applyFont="1" applyFill="1" applyBorder="1" applyAlignment="1">
      <alignment horizontal="center" vertical="center" wrapText="1"/>
    </xf>
    <xf numFmtId="164" fontId="15" fillId="8" borderId="1" xfId="4" applyFont="1" applyFill="1" applyBorder="1" applyAlignment="1">
      <alignment vertical="center"/>
    </xf>
    <xf numFmtId="164" fontId="16" fillId="0" borderId="1" xfId="4" applyFont="1" applyFill="1" applyBorder="1" applyAlignment="1">
      <alignment horizontal="center" vertical="center" wrapText="1"/>
    </xf>
    <xf numFmtId="164" fontId="15" fillId="8" borderId="1" xfId="4" applyFont="1" applyFill="1" applyBorder="1" applyAlignment="1">
      <alignment vertical="center" wrapText="1"/>
    </xf>
    <xf numFmtId="0" fontId="15" fillId="3" borderId="46" xfId="3" applyFont="1" applyFill="1" applyBorder="1" applyAlignment="1">
      <alignment horizontal="center" vertical="center"/>
    </xf>
    <xf numFmtId="170" fontId="20" fillId="0" borderId="47" xfId="3" applyNumberFormat="1" applyFont="1" applyBorder="1"/>
    <xf numFmtId="0" fontId="15" fillId="6" borderId="46" xfId="3" applyFont="1" applyFill="1" applyBorder="1" applyAlignment="1">
      <alignment horizontal="center" vertical="center" wrapText="1"/>
    </xf>
    <xf numFmtId="170" fontId="15" fillId="6" borderId="47" xfId="3" applyNumberFormat="1" applyFont="1" applyFill="1" applyBorder="1" applyAlignment="1">
      <alignment horizontal="center" vertical="center" wrapText="1"/>
    </xf>
    <xf numFmtId="0" fontId="16" fillId="3" borderId="46" xfId="3" applyFont="1" applyFill="1" applyBorder="1" applyAlignment="1">
      <alignment horizontal="center" vertical="center"/>
    </xf>
    <xf numFmtId="170" fontId="17" fillId="0" borderId="47" xfId="3" applyNumberFormat="1" applyFont="1" applyBorder="1"/>
    <xf numFmtId="0" fontId="15" fillId="7" borderId="46" xfId="3" applyFont="1" applyFill="1" applyBorder="1" applyAlignment="1">
      <alignment horizontal="center" vertical="center"/>
    </xf>
    <xf numFmtId="170" fontId="16" fillId="7" borderId="47" xfId="4" applyNumberFormat="1" applyFont="1" applyFill="1" applyBorder="1" applyAlignment="1">
      <alignment horizontal="center" vertical="center"/>
    </xf>
    <xf numFmtId="170" fontId="15" fillId="8" borderId="47" xfId="3" applyNumberFormat="1" applyFont="1" applyFill="1" applyBorder="1" applyAlignment="1">
      <alignment vertical="center" wrapText="1"/>
    </xf>
    <xf numFmtId="0" fontId="16" fillId="0" borderId="46" xfId="3" applyFont="1" applyBorder="1" applyAlignment="1">
      <alignment horizontal="center" vertical="center"/>
    </xf>
    <xf numFmtId="0" fontId="15" fillId="8" borderId="46" xfId="3" applyFont="1" applyFill="1" applyBorder="1" applyAlignment="1">
      <alignment vertical="center" wrapText="1"/>
    </xf>
    <xf numFmtId="0" fontId="16" fillId="3" borderId="48" xfId="3" applyFont="1" applyFill="1" applyBorder="1" applyAlignment="1">
      <alignment horizontal="center" vertical="center"/>
    </xf>
    <xf numFmtId="0" fontId="13" fillId="14" borderId="49" xfId="3" applyFont="1" applyFill="1" applyBorder="1" applyAlignment="1">
      <alignment vertical="center" wrapText="1"/>
    </xf>
    <xf numFmtId="0" fontId="16" fillId="3" borderId="49" xfId="3" applyFont="1" applyFill="1" applyBorder="1" applyAlignment="1">
      <alignment horizontal="center" vertical="center" wrapText="1"/>
    </xf>
    <xf numFmtId="164" fontId="16" fillId="3" borderId="49" xfId="4" applyFont="1" applyFill="1" applyBorder="1" applyAlignment="1">
      <alignment horizontal="center" vertical="center" wrapText="1"/>
    </xf>
    <xf numFmtId="0" fontId="17" fillId="0" borderId="49" xfId="3" applyFont="1" applyBorder="1"/>
    <xf numFmtId="170" fontId="17" fillId="0" borderId="50" xfId="3" applyNumberFormat="1" applyFont="1" applyBorder="1"/>
    <xf numFmtId="0" fontId="9" fillId="0" borderId="1" xfId="3" applyFont="1" applyBorder="1"/>
    <xf numFmtId="170" fontId="9" fillId="0" borderId="2" xfId="3" applyNumberFormat="1" applyFont="1" applyBorder="1"/>
    <xf numFmtId="0" fontId="16" fillId="4" borderId="1" xfId="3" applyFont="1" applyFill="1" applyBorder="1" applyAlignment="1">
      <alignment horizontal="center" vertical="center" wrapText="1"/>
    </xf>
    <xf numFmtId="0" fontId="17" fillId="4" borderId="8" xfId="3" applyFont="1" applyFill="1" applyBorder="1"/>
    <xf numFmtId="170" fontId="17" fillId="4" borderId="8" xfId="3" applyNumberFormat="1" applyFont="1" applyFill="1" applyBorder="1"/>
    <xf numFmtId="0" fontId="15" fillId="0" borderId="4" xfId="3" applyFont="1" applyBorder="1" applyAlignment="1">
      <alignment horizontal="center" vertical="center" wrapText="1"/>
    </xf>
    <xf numFmtId="0" fontId="31" fillId="4" borderId="4" xfId="3" applyFont="1" applyFill="1" applyBorder="1" applyAlignment="1">
      <alignment horizontal="center" vertical="center"/>
    </xf>
    <xf numFmtId="0" fontId="32" fillId="4" borderId="1" xfId="3" applyFont="1" applyFill="1" applyBorder="1" applyAlignment="1">
      <alignment vertical="center" wrapText="1"/>
    </xf>
    <xf numFmtId="0" fontId="31" fillId="4" borderId="1" xfId="3" applyFont="1" applyFill="1" applyBorder="1" applyAlignment="1">
      <alignment horizontal="center" vertical="center" wrapText="1"/>
    </xf>
    <xf numFmtId="164" fontId="31" fillId="4" borderId="1" xfId="4" applyFont="1" applyFill="1" applyBorder="1" applyAlignment="1">
      <alignment horizontal="center" vertical="center" wrapText="1"/>
    </xf>
    <xf numFmtId="0" fontId="33" fillId="4" borderId="8" xfId="3" applyFont="1" applyFill="1" applyBorder="1"/>
    <xf numFmtId="170" fontId="33" fillId="4" borderId="8" xfId="3" applyNumberFormat="1" applyFont="1" applyFill="1" applyBorder="1"/>
    <xf numFmtId="0" fontId="31" fillId="29" borderId="18" xfId="3" applyFont="1" applyFill="1" applyBorder="1" applyAlignment="1">
      <alignment vertical="center" wrapText="1"/>
    </xf>
    <xf numFmtId="0" fontId="31" fillId="29" borderId="19" xfId="3" applyFont="1" applyFill="1" applyBorder="1" applyAlignment="1">
      <alignment vertical="center" wrapText="1"/>
    </xf>
    <xf numFmtId="164" fontId="31" fillId="30" borderId="20" xfId="4" applyFont="1" applyFill="1" applyBorder="1" applyAlignment="1">
      <alignment vertical="center"/>
    </xf>
    <xf numFmtId="0" fontId="33" fillId="4" borderId="21" xfId="3" applyFont="1" applyFill="1" applyBorder="1"/>
    <xf numFmtId="170" fontId="33" fillId="4" borderId="22" xfId="3" applyNumberFormat="1" applyFont="1" applyFill="1" applyBorder="1"/>
    <xf numFmtId="164" fontId="16" fillId="4" borderId="1" xfId="4" applyFont="1" applyFill="1" applyBorder="1" applyAlignment="1">
      <alignment horizontal="center" vertical="center" wrapText="1"/>
    </xf>
    <xf numFmtId="0" fontId="13" fillId="0" borderId="3" xfId="0" applyFont="1" applyBorder="1" applyAlignment="1">
      <alignment vertical="center" wrapText="1"/>
    </xf>
    <xf numFmtId="0" fontId="7" fillId="7" borderId="42" xfId="3" applyFont="1" applyFill="1" applyBorder="1" applyAlignment="1">
      <alignment horizontal="center" vertical="center"/>
    </xf>
    <xf numFmtId="170" fontId="16" fillId="7" borderId="47" xfId="3" applyNumberFormat="1" applyFont="1" applyFill="1" applyBorder="1" applyAlignment="1">
      <alignment horizontal="center" vertical="center"/>
    </xf>
    <xf numFmtId="0" fontId="7" fillId="9" borderId="42" xfId="3" applyFont="1" applyFill="1" applyBorder="1" applyAlignment="1">
      <alignment horizontal="center" vertical="center" wrapText="1"/>
    </xf>
    <xf numFmtId="170" fontId="16" fillId="10" borderId="47" xfId="3" applyNumberFormat="1" applyFont="1" applyFill="1" applyBorder="1" applyAlignment="1">
      <alignment horizontal="center" vertical="center" wrapText="1"/>
    </xf>
    <xf numFmtId="0" fontId="8" fillId="3" borderId="42" xfId="3" applyFont="1" applyFill="1" applyBorder="1" applyAlignment="1">
      <alignment horizontal="center" vertical="center"/>
    </xf>
    <xf numFmtId="164" fontId="13" fillId="0" borderId="1" xfId="4" applyFont="1" applyBorder="1"/>
    <xf numFmtId="0" fontId="7" fillId="13" borderId="42" xfId="3" applyFont="1" applyFill="1" applyBorder="1" applyAlignment="1">
      <alignment vertical="center"/>
    </xf>
    <xf numFmtId="0" fontId="7" fillId="4" borderId="4" xfId="3" applyFont="1" applyFill="1" applyBorder="1" applyAlignment="1">
      <alignment horizontal="center" vertical="center"/>
    </xf>
    <xf numFmtId="0" fontId="8" fillId="3" borderId="1" xfId="0" applyFont="1" applyFill="1" applyBorder="1" applyAlignment="1">
      <alignment horizontal="center"/>
    </xf>
    <xf numFmtId="0" fontId="7" fillId="18" borderId="2" xfId="3" applyFont="1" applyFill="1" applyBorder="1" applyAlignment="1">
      <alignment vertical="center" wrapText="1"/>
    </xf>
    <xf numFmtId="0" fontId="31" fillId="25" borderId="4" xfId="3" applyFont="1" applyFill="1" applyBorder="1" applyAlignment="1">
      <alignment horizontal="center" vertical="center"/>
    </xf>
    <xf numFmtId="0" fontId="32" fillId="25" borderId="1" xfId="3" applyFont="1" applyFill="1" applyBorder="1" applyAlignment="1">
      <alignment vertical="center" wrapText="1"/>
    </xf>
    <xf numFmtId="0" fontId="31" fillId="25" borderId="1" xfId="3" applyFont="1" applyFill="1" applyBorder="1" applyAlignment="1">
      <alignment horizontal="center" vertical="center" wrapText="1"/>
    </xf>
    <xf numFmtId="164" fontId="31" fillId="25" borderId="1" xfId="4" applyFont="1" applyFill="1" applyBorder="1" applyAlignment="1">
      <alignment horizontal="center" vertical="center" wrapText="1"/>
    </xf>
    <xf numFmtId="0" fontId="33" fillId="25" borderId="8" xfId="3" applyFont="1" applyFill="1" applyBorder="1"/>
    <xf numFmtId="170" fontId="33" fillId="25" borderId="8" xfId="3" applyNumberFormat="1" applyFont="1" applyFill="1" applyBorder="1"/>
    <xf numFmtId="0" fontId="7" fillId="21" borderId="35" xfId="11" applyNumberFormat="1" applyFont="1" applyFill="1" applyBorder="1" applyAlignment="1">
      <alignment horizontal="center" vertical="center"/>
    </xf>
    <xf numFmtId="0" fontId="2" fillId="0" borderId="3" xfId="3" applyFont="1" applyBorder="1" applyAlignment="1">
      <alignment horizontal="center" vertical="center"/>
    </xf>
    <xf numFmtId="0" fontId="2" fillId="0" borderId="4" xfId="3" applyFont="1" applyBorder="1" applyAlignment="1">
      <alignment horizontal="center" vertical="center"/>
    </xf>
    <xf numFmtId="0" fontId="7" fillId="0" borderId="35" xfId="11" applyNumberFormat="1" applyFont="1" applyFill="1" applyBorder="1" applyAlignment="1">
      <alignment horizontal="center" vertical="center"/>
    </xf>
    <xf numFmtId="168" fontId="15" fillId="0" borderId="36" xfId="11" applyNumberFormat="1" applyFont="1" applyFill="1" applyBorder="1" applyAlignment="1">
      <alignment horizontal="left" vertical="center"/>
    </xf>
    <xf numFmtId="168" fontId="15" fillId="0" borderId="37" xfId="11" applyNumberFormat="1" applyFont="1" applyFill="1" applyBorder="1" applyAlignment="1">
      <alignment horizontal="left" vertical="center"/>
    </xf>
    <xf numFmtId="170" fontId="15" fillId="0" borderId="38" xfId="11" applyNumberFormat="1" applyFont="1" applyFill="1" applyBorder="1" applyAlignment="1">
      <alignment horizontal="left" vertical="center"/>
    </xf>
    <xf numFmtId="0" fontId="7" fillId="0" borderId="4" xfId="3" applyFont="1" applyBorder="1" applyAlignment="1">
      <alignment horizontal="center" vertical="center"/>
    </xf>
    <xf numFmtId="0" fontId="17" fillId="0" borderId="1" xfId="3" applyFont="1" applyBorder="1" applyAlignment="1">
      <alignment vertical="center"/>
    </xf>
    <xf numFmtId="170" fontId="17" fillId="0" borderId="47" xfId="3" applyNumberFormat="1" applyFont="1" applyBorder="1" applyAlignment="1">
      <alignment vertical="center" wrapText="1"/>
    </xf>
    <xf numFmtId="0" fontId="41" fillId="0" borderId="0" xfId="0" applyFont="1"/>
    <xf numFmtId="0" fontId="15" fillId="0" borderId="0" xfId="3" applyFont="1" applyAlignment="1">
      <alignment vertical="center" wrapText="1"/>
    </xf>
    <xf numFmtId="0" fontId="41" fillId="0" borderId="1" xfId="0" applyFont="1" applyBorder="1"/>
    <xf numFmtId="0" fontId="42" fillId="0" borderId="1" xfId="0" applyFont="1" applyBorder="1" applyAlignment="1">
      <alignment horizontal="center"/>
    </xf>
    <xf numFmtId="0" fontId="42" fillId="4" borderId="1" xfId="0" applyFont="1" applyFill="1" applyBorder="1"/>
    <xf numFmtId="0" fontId="41" fillId="0" borderId="46" xfId="0" applyFont="1" applyBorder="1" applyAlignment="1">
      <alignment horizontal="center"/>
    </xf>
    <xf numFmtId="0" fontId="41" fillId="4" borderId="46" xfId="0" applyFont="1" applyFill="1" applyBorder="1"/>
    <xf numFmtId="0" fontId="2" fillId="28" borderId="4" xfId="3" applyFont="1" applyFill="1" applyBorder="1" applyAlignment="1">
      <alignment horizontal="center" vertical="center"/>
    </xf>
    <xf numFmtId="0" fontId="8" fillId="28" borderId="1" xfId="3" applyFont="1" applyFill="1" applyBorder="1" applyAlignment="1">
      <alignment vertical="center" wrapText="1"/>
    </xf>
    <xf numFmtId="0" fontId="2" fillId="28" borderId="1" xfId="3" applyFont="1" applyFill="1" applyBorder="1" applyAlignment="1">
      <alignment horizontal="center" vertical="center" wrapText="1"/>
    </xf>
    <xf numFmtId="164" fontId="2" fillId="28" borderId="1" xfId="4" applyFont="1" applyFill="1" applyBorder="1" applyAlignment="1">
      <alignment horizontal="center" vertical="center" wrapText="1"/>
    </xf>
    <xf numFmtId="0" fontId="9" fillId="28" borderId="8" xfId="3" applyFont="1" applyFill="1" applyBorder="1"/>
    <xf numFmtId="170" fontId="9" fillId="28" borderId="8" xfId="3" applyNumberFormat="1" applyFont="1" applyFill="1" applyBorder="1"/>
    <xf numFmtId="0" fontId="7" fillId="28" borderId="4" xfId="3" applyFont="1" applyFill="1" applyBorder="1" applyAlignment="1">
      <alignment horizontal="center" vertical="center"/>
    </xf>
    <xf numFmtId="0" fontId="38" fillId="28" borderId="1" xfId="3" applyFont="1" applyFill="1" applyBorder="1" applyAlignment="1">
      <alignment vertical="center" wrapText="1"/>
    </xf>
    <xf numFmtId="0" fontId="7" fillId="28" borderId="1" xfId="3" applyFont="1" applyFill="1" applyBorder="1" applyAlignment="1">
      <alignment horizontal="center" vertical="center" wrapText="1"/>
    </xf>
    <xf numFmtId="164" fontId="7" fillId="28" borderId="1" xfId="4" applyFont="1" applyFill="1" applyBorder="1" applyAlignment="1">
      <alignment horizontal="center" vertical="center" wrapText="1"/>
    </xf>
    <xf numFmtId="0" fontId="37" fillId="28" borderId="8" xfId="3" applyFont="1" applyFill="1" applyBorder="1"/>
    <xf numFmtId="170" fontId="37" fillId="28" borderId="8" xfId="3" applyNumberFormat="1" applyFont="1" applyFill="1" applyBorder="1"/>
    <xf numFmtId="164" fontId="13" fillId="0" borderId="1" xfId="4" applyFont="1" applyBorder="1" applyAlignment="1"/>
    <xf numFmtId="164" fontId="13" fillId="0" borderId="1" xfId="4" applyFont="1" applyBorder="1" applyAlignment="1">
      <alignment vertical="center"/>
    </xf>
    <xf numFmtId="0" fontId="43" fillId="31" borderId="1" xfId="3" applyFont="1" applyFill="1" applyBorder="1" applyAlignment="1">
      <alignment horizontal="left" vertical="center" wrapText="1"/>
    </xf>
    <xf numFmtId="0" fontId="44" fillId="32" borderId="1" xfId="3" applyFont="1" applyFill="1" applyBorder="1" applyAlignment="1">
      <alignment horizontal="center" vertical="center" wrapText="1"/>
    </xf>
    <xf numFmtId="164" fontId="44" fillId="32" borderId="1" xfId="4" applyFont="1" applyFill="1" applyBorder="1" applyAlignment="1">
      <alignment horizontal="center" vertical="center" wrapText="1"/>
    </xf>
    <xf numFmtId="2" fontId="44" fillId="32" borderId="1" xfId="4" applyNumberFormat="1" applyFont="1" applyFill="1" applyBorder="1" applyAlignment="1">
      <alignment horizontal="right" vertical="center" wrapText="1"/>
    </xf>
    <xf numFmtId="2" fontId="44" fillId="32" borderId="47" xfId="4" applyNumberFormat="1" applyFont="1" applyFill="1" applyBorder="1" applyAlignment="1">
      <alignment horizontal="right" vertical="center" wrapText="1"/>
    </xf>
    <xf numFmtId="0" fontId="45" fillId="0" borderId="1" xfId="0" applyFont="1" applyBorder="1" applyAlignment="1">
      <alignment vertical="center" wrapText="1"/>
    </xf>
    <xf numFmtId="0" fontId="46" fillId="0" borderId="1" xfId="0" applyFont="1" applyBorder="1" applyAlignment="1">
      <alignment horizontal="center" vertical="center" wrapText="1"/>
    </xf>
    <xf numFmtId="2" fontId="46" fillId="0" borderId="1" xfId="0" applyNumberFormat="1" applyFont="1" applyBorder="1" applyAlignment="1">
      <alignment horizontal="right" vertical="center" wrapText="1"/>
    </xf>
    <xf numFmtId="0" fontId="8" fillId="0" borderId="1" xfId="0" applyFont="1" applyBorder="1" applyAlignment="1">
      <alignment horizontal="center" vertical="center" wrapText="1"/>
    </xf>
    <xf numFmtId="2" fontId="8" fillId="0" borderId="1" xfId="0" applyNumberFormat="1" applyFont="1" applyBorder="1" applyAlignment="1">
      <alignment horizontal="right" vertical="center" wrapText="1"/>
    </xf>
    <xf numFmtId="0" fontId="7" fillId="8" borderId="24" xfId="3" applyFont="1" applyFill="1" applyBorder="1" applyAlignment="1">
      <alignment vertical="center" wrapText="1"/>
    </xf>
    <xf numFmtId="0" fontId="7" fillId="3" borderId="4" xfId="3" applyFont="1" applyFill="1" applyBorder="1" applyAlignment="1">
      <alignment horizontal="center" vertical="center"/>
    </xf>
    <xf numFmtId="164" fontId="2" fillId="3" borderId="0" xfId="4" applyFont="1" applyFill="1" applyBorder="1" applyAlignment="1">
      <alignment horizontal="center" vertical="center" wrapText="1"/>
    </xf>
    <xf numFmtId="0" fontId="9" fillId="0" borderId="0" xfId="3" applyFont="1"/>
    <xf numFmtId="164" fontId="48" fillId="0" borderId="2" xfId="4" applyFont="1" applyFill="1" applyBorder="1" applyAlignment="1">
      <alignment horizontal="center" vertical="center" wrapText="1"/>
    </xf>
    <xf numFmtId="164" fontId="48" fillId="8" borderId="2" xfId="4" applyFont="1" applyFill="1" applyBorder="1" applyAlignment="1">
      <alignment vertical="center" wrapText="1"/>
    </xf>
    <xf numFmtId="164" fontId="48" fillId="0" borderId="2" xfId="4" applyFont="1" applyFill="1" applyBorder="1" applyAlignment="1">
      <alignment vertical="center" wrapText="1"/>
    </xf>
    <xf numFmtId="164" fontId="47" fillId="3" borderId="2" xfId="4" applyFont="1" applyFill="1" applyBorder="1" applyAlignment="1">
      <alignment horizontal="center" vertical="center" wrapText="1"/>
    </xf>
    <xf numFmtId="164" fontId="47" fillId="10" borderId="2" xfId="4" applyFont="1" applyFill="1" applyBorder="1" applyAlignment="1">
      <alignment horizontal="center" vertical="center" wrapText="1"/>
    </xf>
    <xf numFmtId="43" fontId="3" fillId="0" borderId="0" xfId="1" applyFont="1"/>
    <xf numFmtId="0" fontId="4" fillId="8" borderId="1" xfId="3" applyFont="1" applyFill="1" applyBorder="1" applyAlignment="1">
      <alignment vertical="center" wrapText="1"/>
    </xf>
    <xf numFmtId="164" fontId="4" fillId="8" borderId="2" xfId="4" applyFont="1" applyFill="1" applyBorder="1" applyAlignment="1">
      <alignment vertical="center" wrapText="1"/>
    </xf>
    <xf numFmtId="164" fontId="4" fillId="0" borderId="2" xfId="4" applyFont="1" applyFill="1" applyBorder="1" applyAlignment="1">
      <alignment vertical="center" wrapText="1"/>
    </xf>
    <xf numFmtId="164" fontId="2" fillId="3" borderId="2" xfId="4" applyFont="1" applyFill="1" applyBorder="1" applyAlignment="1">
      <alignment horizontal="center" vertical="center" wrapText="1"/>
    </xf>
    <xf numFmtId="164" fontId="2" fillId="10" borderId="2" xfId="4" applyFont="1" applyFill="1" applyBorder="1" applyAlignment="1">
      <alignment horizontal="center" vertical="center" wrapText="1"/>
    </xf>
    <xf numFmtId="164" fontId="16" fillId="12" borderId="2" xfId="4" applyFont="1" applyFill="1" applyBorder="1" applyAlignment="1">
      <alignment vertical="center" wrapText="1"/>
    </xf>
    <xf numFmtId="164" fontId="16" fillId="3" borderId="1" xfId="4" applyFont="1" applyFill="1" applyBorder="1" applyAlignment="1">
      <alignment vertical="center" wrapText="1"/>
    </xf>
    <xf numFmtId="164" fontId="16" fillId="12" borderId="2" xfId="4" applyFont="1" applyFill="1" applyBorder="1" applyAlignment="1">
      <alignment vertical="center"/>
    </xf>
    <xf numFmtId="164" fontId="13" fillId="0" borderId="2" xfId="4" applyFont="1" applyFill="1" applyBorder="1" applyAlignment="1">
      <alignment vertical="center"/>
    </xf>
    <xf numFmtId="0" fontId="14" fillId="17" borderId="1" xfId="0" applyFont="1" applyFill="1" applyBorder="1" applyAlignment="1">
      <alignment vertical="center" wrapText="1"/>
    </xf>
    <xf numFmtId="0" fontId="49" fillId="14" borderId="1" xfId="0" applyFont="1" applyFill="1" applyBorder="1" applyAlignment="1">
      <alignment vertical="center" wrapText="1"/>
    </xf>
    <xf numFmtId="0" fontId="22" fillId="0" borderId="1" xfId="0" applyFont="1" applyBorder="1" applyAlignment="1">
      <alignment horizontal="left" vertical="center" wrapText="1"/>
    </xf>
    <xf numFmtId="168" fontId="42" fillId="4" borderId="1" xfId="0" applyNumberFormat="1" applyFont="1" applyFill="1" applyBorder="1" applyAlignment="1">
      <alignment horizontal="center"/>
    </xf>
    <xf numFmtId="168" fontId="42" fillId="4" borderId="47" xfId="0" applyNumberFormat="1" applyFont="1" applyFill="1" applyBorder="1" applyAlignment="1">
      <alignment horizontal="center"/>
    </xf>
    <xf numFmtId="168" fontId="41" fillId="0" borderId="1" xfId="0" applyNumberFormat="1" applyFont="1" applyBorder="1" applyAlignment="1">
      <alignment horizontal="center"/>
    </xf>
    <xf numFmtId="168" fontId="41" fillId="0" borderId="47" xfId="0" applyNumberFormat="1" applyFont="1" applyBorder="1" applyAlignment="1">
      <alignment horizontal="center"/>
    </xf>
    <xf numFmtId="0" fontId="15" fillId="5" borderId="43" xfId="3" applyFont="1" applyFill="1" applyBorder="1" applyAlignment="1">
      <alignment horizontal="center" vertical="center" wrapText="1"/>
    </xf>
    <xf numFmtId="0" fontId="15" fillId="5" borderId="44" xfId="3" applyFont="1" applyFill="1" applyBorder="1" applyAlignment="1">
      <alignment horizontal="center" vertical="center" wrapText="1"/>
    </xf>
    <xf numFmtId="0" fontId="15" fillId="5" borderId="45" xfId="3" applyFont="1" applyFill="1" applyBorder="1" applyAlignment="1">
      <alignment horizontal="center" vertical="center" wrapText="1"/>
    </xf>
    <xf numFmtId="0" fontId="41" fillId="0" borderId="15" xfId="0" applyFont="1" applyBorder="1" applyAlignment="1">
      <alignment horizontal="center"/>
    </xf>
    <xf numFmtId="0" fontId="41" fillId="0" borderId="53" xfId="0" applyFont="1" applyBorder="1" applyAlignment="1">
      <alignment horizontal="center"/>
    </xf>
    <xf numFmtId="0" fontId="41" fillId="0" borderId="28" xfId="0" applyFont="1" applyBorder="1" applyAlignment="1">
      <alignment horizontal="center"/>
    </xf>
    <xf numFmtId="0" fontId="41" fillId="0" borderId="51" xfId="0" applyFont="1" applyBorder="1" applyAlignment="1">
      <alignment horizontal="center"/>
    </xf>
    <xf numFmtId="0" fontId="41" fillId="0" borderId="12" xfId="0" applyFont="1" applyBorder="1" applyAlignment="1">
      <alignment horizontal="center"/>
    </xf>
    <xf numFmtId="0" fontId="41" fillId="0" borderId="56" xfId="0" applyFont="1" applyBorder="1" applyAlignment="1">
      <alignment horizontal="center"/>
    </xf>
    <xf numFmtId="0" fontId="41" fillId="0" borderId="52" xfId="0" applyFont="1" applyBorder="1" applyAlignment="1">
      <alignment horizontal="center"/>
    </xf>
    <xf numFmtId="0" fontId="41" fillId="0" borderId="54" xfId="0" applyFont="1" applyBorder="1" applyAlignment="1">
      <alignment horizontal="center"/>
    </xf>
    <xf numFmtId="0" fontId="41" fillId="0" borderId="55" xfId="0" applyFont="1" applyBorder="1" applyAlignment="1">
      <alignment horizontal="center"/>
    </xf>
    <xf numFmtId="0" fontId="15" fillId="5" borderId="30" xfId="3" applyFont="1" applyFill="1" applyBorder="1" applyAlignment="1">
      <alignment horizontal="center" vertical="center" wrapText="1"/>
    </xf>
  </cellXfs>
  <cellStyles count="12">
    <cellStyle name="Milliers" xfId="1" builtinId="3"/>
    <cellStyle name="Milliers 2" xfId="6" xr:uid="{00000000-0005-0000-0000-000001000000}"/>
    <cellStyle name="Milliers 3" xfId="4" xr:uid="{00000000-0005-0000-0000-000002000000}"/>
    <cellStyle name="Milliers 4" xfId="7" xr:uid="{00000000-0005-0000-0000-000003000000}"/>
    <cellStyle name="Monétaire [0]" xfId="11" builtinId="7"/>
    <cellStyle name="Monétaire 2" xfId="9" xr:uid="{00000000-0005-0000-0000-000005000000}"/>
    <cellStyle name="Normal" xfId="0" builtinId="0"/>
    <cellStyle name="Normal 2" xfId="2" xr:uid="{00000000-0005-0000-0000-000007000000}"/>
    <cellStyle name="Normal 2 2" xfId="5" xr:uid="{00000000-0005-0000-0000-000008000000}"/>
    <cellStyle name="Normal 2 3" xfId="10" xr:uid="{00000000-0005-0000-0000-000009000000}"/>
    <cellStyle name="Normal 3" xfId="3" xr:uid="{00000000-0005-0000-0000-00000A000000}"/>
    <cellStyle name="Normal 4" xfId="8" xr:uid="{00000000-0005-0000-0000-00000B000000}"/>
  </cellStyles>
  <dxfs count="40">
    <dxf>
      <font>
        <sz val="10"/>
        <name val="Arial"/>
      </font>
      <numFmt numFmtId="170" formatCode="&quot;$&quot;#,##0.00"/>
      <border diagonalUp="0" diagonalDown="0">
        <left style="thin">
          <color indexed="64"/>
        </left>
        <right/>
        <top style="thin">
          <color indexed="64"/>
        </top>
        <bottom style="thin">
          <color indexed="64"/>
        </bottom>
        <vertical style="thin">
          <color indexed="64"/>
        </vertical>
        <horizontal style="thin">
          <color indexed="64"/>
        </horizontal>
      </border>
    </dxf>
    <dxf>
      <font>
        <sz val="10"/>
        <name val="Arial"/>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z val="10"/>
        <name val="Arial"/>
      </font>
      <numFmt numFmtId="170"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
      <font>
        <sz val="10"/>
        <name val="Arial"/>
      </font>
      <numFmt numFmtId="170"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top style="thin">
          <color indexed="64"/>
        </top>
        <bottom style="thin">
          <color indexed="64"/>
        </bottom>
      </border>
    </dxf>
    <dxf>
      <font>
        <sz val="10"/>
        <name val="Arial"/>
      </font>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
      <font>
        <sz val="10"/>
        <name val="Arial"/>
      </font>
      <numFmt numFmtId="170"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423" displayName="Table1423" ref="A4:F178" totalsRowShown="0" headerRowDxfId="39" dataDxfId="37" headerRowBorderDxfId="38" tableBorderDxfId="36" headerRowCellStyle="Normal 3">
  <autoFilter ref="A4:F178" xr:uid="{00000000-0009-0000-0100-000002000000}"/>
  <tableColumns count="6">
    <tableColumn id="1" xr3:uid="{00000000-0010-0000-0000-000001000000}" name="N°" dataDxfId="35" dataCellStyle="Normal 3"/>
    <tableColumn id="2" xr3:uid="{00000000-0010-0000-0000-000002000000}" name="Désignation" dataDxfId="34"/>
    <tableColumn id="3" xr3:uid="{00000000-0010-0000-0000-000003000000}" name="Unité" dataDxfId="33" dataCellStyle="Normal 3"/>
    <tableColumn id="4" xr3:uid="{00000000-0010-0000-0000-000004000000}" name="Qté" dataDxfId="32" dataCellStyle="Milliers 3"/>
    <tableColumn id="5" xr3:uid="{00000000-0010-0000-0000-000005000000}" name="PU" dataDxfId="31" dataCellStyle="Normal 3"/>
    <tableColumn id="6" xr3:uid="{00000000-0010-0000-0000-000006000000}" name="PT" dataDxfId="30" dataCellStyle="Normal 3">
      <calculatedColumnFormula>Table1423[[#This Row],[Qté]]*Table1423[[#This Row],[PU]]</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42" displayName="Table142" ref="A4:F197" totalsRowShown="0" headerRowDxfId="29" dataDxfId="27" headerRowBorderDxfId="28" tableBorderDxfId="26" headerRowCellStyle="Normal 3">
  <autoFilter ref="A4:F197" xr:uid="{00000000-0009-0000-0100-000001000000}"/>
  <tableColumns count="6">
    <tableColumn id="1" xr3:uid="{00000000-0010-0000-0100-000001000000}" name="N°" dataDxfId="25" dataCellStyle="Normal 3"/>
    <tableColumn id="2" xr3:uid="{00000000-0010-0000-0100-000002000000}" name="Désignation" dataDxfId="24"/>
    <tableColumn id="3" xr3:uid="{00000000-0010-0000-0100-000003000000}" name="Unité" dataDxfId="23" dataCellStyle="Normal 3"/>
    <tableColumn id="4" xr3:uid="{00000000-0010-0000-0100-000004000000}" name="Qté" dataDxfId="22" dataCellStyle="Milliers 3"/>
    <tableColumn id="5" xr3:uid="{00000000-0010-0000-0100-000005000000}" name="PU" dataDxfId="21" dataCellStyle="Normal 3"/>
    <tableColumn id="6" xr3:uid="{00000000-0010-0000-0100-000006000000}" name="PT" dataDxfId="20" dataCellStyle="Normal 3">
      <calculatedColumnFormula>Table142[[#This Row],[Qté]]*Table142[[#This Row],[PU]]</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14245" displayName="Table14245" ref="A4:F40" totalsRowShown="0" headerRowDxfId="19" dataDxfId="17" headerRowBorderDxfId="18" tableBorderDxfId="16" headerRowCellStyle="Normal 3">
  <autoFilter ref="A4:F40" xr:uid="{00000000-0009-0000-0100-000004000000}"/>
  <tableColumns count="6">
    <tableColumn id="1" xr3:uid="{00000000-0010-0000-0200-000001000000}" name="N°" dataDxfId="15" dataCellStyle="Normal 3"/>
    <tableColumn id="2" xr3:uid="{00000000-0010-0000-0200-000002000000}" name="Désignation" dataDxfId="14"/>
    <tableColumn id="3" xr3:uid="{00000000-0010-0000-0200-000003000000}" name="Unité" dataDxfId="13" dataCellStyle="Normal 3"/>
    <tableColumn id="4" xr3:uid="{00000000-0010-0000-0200-000004000000}" name="Qté" dataDxfId="12" dataCellStyle="Milliers 3"/>
    <tableColumn id="5" xr3:uid="{00000000-0010-0000-0200-000005000000}" name="PU" dataDxfId="11" dataCellStyle="Normal 3"/>
    <tableColumn id="6" xr3:uid="{00000000-0010-0000-0200-000006000000}" name="PT" dataDxfId="10" dataCellStyle="Normal 3">
      <calculatedColumnFormula>Table14245[[#This Row],[Qté]]*Table14245[[#This Row],[PU]]</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142456" displayName="Table142456" ref="A4:F17" totalsRowShown="0" headerRowDxfId="9" dataDxfId="7" headerRowBorderDxfId="8" tableBorderDxfId="6" headerRowCellStyle="Normal 3">
  <autoFilter ref="A4:F17" xr:uid="{00000000-0009-0000-0100-000005000000}"/>
  <tableColumns count="6">
    <tableColumn id="1" xr3:uid="{00000000-0010-0000-0300-000001000000}" name="N°" dataDxfId="5" dataCellStyle="Normal 3"/>
    <tableColumn id="2" xr3:uid="{00000000-0010-0000-0300-000002000000}" name="Désignation" dataDxfId="4"/>
    <tableColumn id="3" xr3:uid="{00000000-0010-0000-0300-000003000000}" name="Unité" dataDxfId="3" dataCellStyle="Normal 3"/>
    <tableColumn id="4" xr3:uid="{00000000-0010-0000-0300-000004000000}" name="Qté" dataDxfId="2" dataCellStyle="Milliers 3"/>
    <tableColumn id="5" xr3:uid="{00000000-0010-0000-0300-000005000000}" name="PU" dataDxfId="1" dataCellStyle="Normal 3"/>
    <tableColumn id="6" xr3:uid="{00000000-0010-0000-0300-000006000000}" name="PT" dataDxfId="0" dataCellStyle="Normal 3">
      <calculatedColumnFormula>Table142456[[#This Row],[Qté]]*Table142456[[#This Row],[PU]]</calculatedColumnFormula>
    </tableColumn>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2:E11"/>
  <sheetViews>
    <sheetView workbookViewId="0">
      <selection activeCell="F9" sqref="F9"/>
    </sheetView>
  </sheetViews>
  <sheetFormatPr baseColWidth="10" defaultColWidth="9.1796875" defaultRowHeight="14.5" x14ac:dyDescent="0.35"/>
  <cols>
    <col min="1" max="1" width="3.08984375" bestFit="1" customWidth="1"/>
    <col min="2" max="2" width="64.81640625" bestFit="1" customWidth="1"/>
    <col min="4" max="4" width="8.81640625" customWidth="1"/>
  </cols>
  <sheetData>
    <row r="2" spans="1:5" ht="15" thickBot="1" x14ac:dyDescent="0.4"/>
    <row r="3" spans="1:5" ht="35.25" customHeight="1" x14ac:dyDescent="0.35">
      <c r="A3" s="397" t="s">
        <v>1</v>
      </c>
      <c r="B3" s="398"/>
      <c r="C3" s="398"/>
      <c r="D3" s="399"/>
      <c r="E3" s="341"/>
    </row>
    <row r="4" spans="1:5" s="340" customFormat="1" ht="18.5" x14ac:dyDescent="0.45">
      <c r="A4" s="406"/>
      <c r="B4" s="342"/>
      <c r="C4" s="400"/>
      <c r="D4" s="401"/>
    </row>
    <row r="5" spans="1:5" s="340" customFormat="1" ht="18.5" x14ac:dyDescent="0.45">
      <c r="A5" s="407"/>
      <c r="B5" s="343" t="s">
        <v>558</v>
      </c>
      <c r="C5" s="402"/>
      <c r="D5" s="403"/>
    </row>
    <row r="6" spans="1:5" s="340" customFormat="1" ht="18.5" x14ac:dyDescent="0.45">
      <c r="A6" s="408"/>
      <c r="B6" s="342"/>
      <c r="C6" s="404"/>
      <c r="D6" s="405"/>
    </row>
    <row r="7" spans="1:5" s="340" customFormat="1" ht="18.5" x14ac:dyDescent="0.45">
      <c r="A7" s="345" t="s">
        <v>554</v>
      </c>
      <c r="B7" s="342" t="s">
        <v>551</v>
      </c>
      <c r="C7" s="395">
        <f>'BLOC ADMIN. SALLE DE CLASSE'!F178</f>
        <v>0</v>
      </c>
      <c r="D7" s="396"/>
    </row>
    <row r="8" spans="1:5" s="340" customFormat="1" ht="18.5" x14ac:dyDescent="0.45">
      <c r="A8" s="345" t="s">
        <v>555</v>
      </c>
      <c r="B8" s="342" t="s">
        <v>552</v>
      </c>
      <c r="C8" s="395">
        <f>SANITAIRE!F197</f>
        <v>0</v>
      </c>
      <c r="D8" s="396"/>
    </row>
    <row r="9" spans="1:5" s="340" customFormat="1" ht="18.5" x14ac:dyDescent="0.45">
      <c r="A9" s="345" t="s">
        <v>556</v>
      </c>
      <c r="B9" s="342" t="s">
        <v>553</v>
      </c>
      <c r="C9" s="395">
        <f>FORATION!F39</f>
        <v>0</v>
      </c>
      <c r="D9" s="396"/>
    </row>
    <row r="10" spans="1:5" s="340" customFormat="1" ht="18.5" x14ac:dyDescent="0.45">
      <c r="A10" s="345" t="s">
        <v>557</v>
      </c>
      <c r="B10" s="342" t="s">
        <v>588</v>
      </c>
      <c r="C10" s="395">
        <f>'AMENAGEMENT EXTERIEURE'!F16</f>
        <v>0</v>
      </c>
      <c r="D10" s="396"/>
    </row>
    <row r="11" spans="1:5" s="340" customFormat="1" ht="18.5" x14ac:dyDescent="0.45">
      <c r="A11" s="346"/>
      <c r="B11" s="344" t="s">
        <v>589</v>
      </c>
      <c r="C11" s="393">
        <f>SUM(C7:D10)</f>
        <v>0</v>
      </c>
      <c r="D11" s="394"/>
    </row>
  </sheetData>
  <mergeCells count="8">
    <mergeCell ref="C11:D11"/>
    <mergeCell ref="C9:D9"/>
    <mergeCell ref="C10:D10"/>
    <mergeCell ref="A3:D3"/>
    <mergeCell ref="C4:D6"/>
    <mergeCell ref="A4:A6"/>
    <mergeCell ref="C7:D7"/>
    <mergeCell ref="C8:D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H181"/>
  <sheetViews>
    <sheetView tabSelected="1" topLeftCell="A157" zoomScale="85" zoomScaleNormal="85" zoomScaleSheetLayoutView="80" workbookViewId="0">
      <selection activeCell="H158" sqref="H158"/>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7.26953125" style="201" customWidth="1"/>
    <col min="7" max="7" width="11" style="19"/>
    <col min="8" max="8" width="11.7265625" style="19" bestFit="1" customWidth="1"/>
    <col min="9" max="16384" width="11" style="19"/>
  </cols>
  <sheetData>
    <row r="1" spans="1:8" ht="15" thickBot="1" x14ac:dyDescent="0.4">
      <c r="A1" s="45" t="s">
        <v>0</v>
      </c>
      <c r="B1" s="45"/>
      <c r="C1" s="45"/>
      <c r="D1" s="45"/>
      <c r="E1" s="45"/>
      <c r="F1" s="183"/>
    </row>
    <row r="2" spans="1:8" ht="27" customHeight="1" thickBot="1" x14ac:dyDescent="0.4">
      <c r="A2" s="409" t="s">
        <v>1</v>
      </c>
      <c r="B2" s="409"/>
      <c r="C2" s="409"/>
      <c r="D2" s="409"/>
      <c r="E2" s="409"/>
      <c r="F2" s="409"/>
    </row>
    <row r="3" spans="1:8" x14ac:dyDescent="0.35">
      <c r="A3" s="137" t="s">
        <v>0</v>
      </c>
      <c r="B3" s="137" t="s">
        <v>580</v>
      </c>
      <c r="C3" s="137" t="s">
        <v>581</v>
      </c>
      <c r="D3" s="46"/>
      <c r="E3" s="45"/>
      <c r="F3" s="183"/>
    </row>
    <row r="4" spans="1:8" x14ac:dyDescent="0.35">
      <c r="A4" s="47" t="s">
        <v>2</v>
      </c>
      <c r="B4" s="48" t="s">
        <v>3</v>
      </c>
      <c r="C4" s="48" t="s">
        <v>4</v>
      </c>
      <c r="D4" s="48" t="s">
        <v>5</v>
      </c>
      <c r="E4" s="49" t="s">
        <v>6</v>
      </c>
      <c r="F4" s="184" t="s">
        <v>7</v>
      </c>
    </row>
    <row r="5" spans="1:8" x14ac:dyDescent="0.35">
      <c r="A5" s="50">
        <v>100</v>
      </c>
      <c r="B5" s="51" t="s">
        <v>8</v>
      </c>
      <c r="C5" s="52"/>
      <c r="D5" s="53"/>
      <c r="E5" s="53"/>
      <c r="F5" s="53"/>
    </row>
    <row r="6" spans="1:8" ht="30" customHeight="1" x14ac:dyDescent="0.35">
      <c r="A6" s="202" t="s">
        <v>9</v>
      </c>
      <c r="B6" s="28" t="s">
        <v>10</v>
      </c>
      <c r="C6" s="151" t="s">
        <v>11</v>
      </c>
      <c r="D6" s="152">
        <v>1</v>
      </c>
      <c r="E6" s="179"/>
      <c r="F6" s="198">
        <f>Table1423[[#This Row],[Qté]]*Table1423[[#This Row],[PU]]</f>
        <v>0</v>
      </c>
    </row>
    <row r="7" spans="1:8" x14ac:dyDescent="0.35">
      <c r="A7" s="241" t="s">
        <v>12</v>
      </c>
      <c r="B7" s="242" t="s">
        <v>13</v>
      </c>
      <c r="C7" s="243" t="s">
        <v>14</v>
      </c>
      <c r="D7" s="244">
        <v>3600</v>
      </c>
      <c r="E7" s="245"/>
      <c r="F7" s="246">
        <f>Table1423[[#This Row],[Qté]]*Table1423[[#This Row],[PU]]</f>
        <v>0</v>
      </c>
    </row>
    <row r="8" spans="1:8" x14ac:dyDescent="0.35">
      <c r="A8" s="347"/>
      <c r="B8" s="348" t="s">
        <v>15</v>
      </c>
      <c r="C8" s="349"/>
      <c r="D8" s="350"/>
      <c r="E8" s="351"/>
      <c r="F8" s="352">
        <f>SUM(F6:F7)</f>
        <v>0</v>
      </c>
    </row>
    <row r="9" spans="1:8" x14ac:dyDescent="0.35">
      <c r="A9" s="241"/>
      <c r="B9" s="242"/>
      <c r="C9" s="243"/>
      <c r="D9" s="244"/>
      <c r="E9" s="245"/>
      <c r="F9" s="246"/>
    </row>
    <row r="10" spans="1:8" x14ac:dyDescent="0.35">
      <c r="A10" s="353">
        <v>200</v>
      </c>
      <c r="B10" s="354" t="s">
        <v>16</v>
      </c>
      <c r="C10" s="355"/>
      <c r="D10" s="356"/>
      <c r="E10" s="357"/>
      <c r="F10" s="358"/>
    </row>
    <row r="11" spans="1:8" x14ac:dyDescent="0.35">
      <c r="A11" s="241"/>
      <c r="B11" s="242"/>
      <c r="C11" s="243"/>
      <c r="D11" s="244"/>
      <c r="E11" s="245"/>
      <c r="F11" s="246"/>
    </row>
    <row r="12" spans="1:8" ht="21" customHeight="1" x14ac:dyDescent="0.35">
      <c r="A12" s="64" t="s">
        <v>17</v>
      </c>
      <c r="B12" s="65" t="s">
        <v>18</v>
      </c>
      <c r="C12" s="66"/>
      <c r="D12" s="67"/>
      <c r="E12" s="67"/>
      <c r="F12" s="190"/>
    </row>
    <row r="13" spans="1:8" ht="21" customHeight="1" x14ac:dyDescent="0.35">
      <c r="A13" s="241" t="s">
        <v>19</v>
      </c>
      <c r="B13" s="242" t="s">
        <v>20</v>
      </c>
      <c r="C13" s="243"/>
      <c r="D13" s="244"/>
      <c r="E13" s="245"/>
      <c r="F13" s="246"/>
    </row>
    <row r="14" spans="1:8" x14ac:dyDescent="0.35">
      <c r="A14" s="241" t="s">
        <v>21</v>
      </c>
      <c r="B14" s="3" t="s">
        <v>22</v>
      </c>
      <c r="C14" s="243" t="s">
        <v>23</v>
      </c>
      <c r="D14" s="244">
        <v>79.2</v>
      </c>
      <c r="E14" s="244"/>
      <c r="F14" s="246">
        <f>Table1423[[#This Row],[Qté]]*Table1423[[#This Row],[PU]]</f>
        <v>0</v>
      </c>
      <c r="G14" s="373"/>
      <c r="H14" s="374"/>
    </row>
    <row r="15" spans="1:8" x14ac:dyDescent="0.35">
      <c r="A15" s="241" t="s">
        <v>24</v>
      </c>
      <c r="B15" s="3" t="s">
        <v>25</v>
      </c>
      <c r="C15" s="243" t="s">
        <v>23</v>
      </c>
      <c r="D15" s="244">
        <v>3.1</v>
      </c>
      <c r="E15" s="244"/>
      <c r="F15" s="246">
        <f>Table1423[[#This Row],[Qté]]*Table1423[[#This Row],[PU]]</f>
        <v>0</v>
      </c>
    </row>
    <row r="16" spans="1:8" x14ac:dyDescent="0.35">
      <c r="A16" s="71" t="s">
        <v>26</v>
      </c>
      <c r="B16" s="73" t="s">
        <v>27</v>
      </c>
      <c r="C16" s="72" t="s">
        <v>23</v>
      </c>
      <c r="D16" s="244">
        <v>63.83</v>
      </c>
      <c r="E16" s="244"/>
      <c r="F16" s="185">
        <f>Table1423[[#This Row],[Qté]]*Table1423[[#This Row],[PU]]</f>
        <v>0</v>
      </c>
    </row>
    <row r="17" spans="1:6" x14ac:dyDescent="0.35">
      <c r="A17" s="71" t="s">
        <v>28</v>
      </c>
      <c r="B17" s="28" t="s">
        <v>29</v>
      </c>
      <c r="C17" s="72" t="s">
        <v>23</v>
      </c>
      <c r="D17" s="244">
        <v>4.6100000000000003</v>
      </c>
      <c r="E17" s="244"/>
      <c r="F17" s="185">
        <f>Table1423[[#This Row],[Qté]]*Table1423[[#This Row],[PU]]</f>
        <v>0</v>
      </c>
    </row>
    <row r="18" spans="1:6" ht="33.75" customHeight="1" x14ac:dyDescent="0.35">
      <c r="A18" s="71" t="s">
        <v>30</v>
      </c>
      <c r="B18" s="28" t="s">
        <v>31</v>
      </c>
      <c r="C18" s="72" t="s">
        <v>23</v>
      </c>
      <c r="D18" s="244">
        <v>2.9550000000000001</v>
      </c>
      <c r="E18" s="244"/>
      <c r="F18" s="185">
        <f>Table1423[[#This Row],[Qté]]*Table1423[[#This Row],[PU]]</f>
        <v>0</v>
      </c>
    </row>
    <row r="19" spans="1:6" ht="25" x14ac:dyDescent="0.35">
      <c r="A19" s="71" t="s">
        <v>32</v>
      </c>
      <c r="B19" s="28" t="s">
        <v>33</v>
      </c>
      <c r="C19" s="72" t="s">
        <v>23</v>
      </c>
      <c r="D19" s="244">
        <v>67.599999999999994</v>
      </c>
      <c r="E19" s="244"/>
      <c r="F19" s="185">
        <f>Table1423[[#This Row],[Qté]]*Table1423[[#This Row],[PU]]</f>
        <v>0</v>
      </c>
    </row>
    <row r="20" spans="1:6" x14ac:dyDescent="0.35">
      <c r="A20" s="71" t="s">
        <v>34</v>
      </c>
      <c r="B20" s="73" t="s">
        <v>35</v>
      </c>
      <c r="C20" s="72" t="s">
        <v>14</v>
      </c>
      <c r="D20" s="244">
        <v>169</v>
      </c>
      <c r="E20" s="244"/>
      <c r="F20" s="185">
        <f>Table1423[[#This Row],[Qté]]*Table1423[[#This Row],[PU]]</f>
        <v>0</v>
      </c>
    </row>
    <row r="21" spans="1:6" ht="27.75" customHeight="1" x14ac:dyDescent="0.35">
      <c r="A21" s="71" t="s">
        <v>36</v>
      </c>
      <c r="B21" s="28" t="s">
        <v>37</v>
      </c>
      <c r="C21" s="72" t="s">
        <v>23</v>
      </c>
      <c r="D21" s="244">
        <v>11.83</v>
      </c>
      <c r="E21" s="244"/>
      <c r="F21" s="185">
        <f>Table1423[[#This Row],[Qté]]*Table1423[[#This Row],[PU]]</f>
        <v>0</v>
      </c>
    </row>
    <row r="22" spans="1:6" x14ac:dyDescent="0.35">
      <c r="A22" s="71"/>
      <c r="B22" s="58" t="s">
        <v>38</v>
      </c>
      <c r="C22" s="58"/>
      <c r="D22" s="381"/>
      <c r="E22" s="58"/>
      <c r="F22" s="189">
        <f>SUM(F14:F21)</f>
        <v>0</v>
      </c>
    </row>
    <row r="23" spans="1:6" x14ac:dyDescent="0.35">
      <c r="A23" s="74" t="s">
        <v>39</v>
      </c>
      <c r="B23" s="75" t="s">
        <v>40</v>
      </c>
      <c r="C23" s="76"/>
      <c r="D23" s="375"/>
      <c r="E23" s="168"/>
      <c r="F23" s="185"/>
    </row>
    <row r="24" spans="1:6" x14ac:dyDescent="0.35">
      <c r="A24" s="203" t="s">
        <v>41</v>
      </c>
      <c r="B24" s="73" t="s">
        <v>42</v>
      </c>
      <c r="C24" s="204" t="s">
        <v>43</v>
      </c>
      <c r="D24" s="244">
        <v>92</v>
      </c>
      <c r="E24" s="244"/>
      <c r="F24" s="185">
        <f>Table1423[[#This Row],[Qté]]*Table1423[[#This Row],[PU]]</f>
        <v>0</v>
      </c>
    </row>
    <row r="25" spans="1:6" x14ac:dyDescent="0.35">
      <c r="A25" s="203" t="s">
        <v>44</v>
      </c>
      <c r="B25" s="22" t="s">
        <v>374</v>
      </c>
      <c r="C25" s="204" t="s">
        <v>23</v>
      </c>
      <c r="D25" s="244">
        <v>38.909999999999997</v>
      </c>
      <c r="E25" s="244"/>
      <c r="F25" s="185">
        <f>Table1423[[#This Row],[Qté]]*Table1423[[#This Row],[PU]]</f>
        <v>0</v>
      </c>
    </row>
    <row r="26" spans="1:6" x14ac:dyDescent="0.35">
      <c r="A26" s="203" t="s">
        <v>45</v>
      </c>
      <c r="B26" s="73" t="s">
        <v>46</v>
      </c>
      <c r="C26" s="204" t="s">
        <v>23</v>
      </c>
      <c r="D26" s="244">
        <v>1.24</v>
      </c>
      <c r="E26" s="244"/>
      <c r="F26" s="185">
        <f>Table1423[[#This Row],[Qté]]*Table1423[[#This Row],[PU]]</f>
        <v>0</v>
      </c>
    </row>
    <row r="27" spans="1:6" x14ac:dyDescent="0.35">
      <c r="A27" s="203" t="s">
        <v>47</v>
      </c>
      <c r="B27" s="73" t="s">
        <v>48</v>
      </c>
      <c r="C27" s="204" t="s">
        <v>23</v>
      </c>
      <c r="D27" s="244">
        <v>1.163</v>
      </c>
      <c r="E27" s="244"/>
      <c r="F27" s="185">
        <f>Table1423[[#This Row],[Qté]]*Table1423[[#This Row],[PU]]</f>
        <v>0</v>
      </c>
    </row>
    <row r="28" spans="1:6" x14ac:dyDescent="0.35">
      <c r="A28" s="203" t="s">
        <v>49</v>
      </c>
      <c r="B28" s="73" t="s">
        <v>50</v>
      </c>
      <c r="C28" s="204" t="s">
        <v>23</v>
      </c>
      <c r="D28" s="244">
        <v>1.1000000000000001</v>
      </c>
      <c r="E28" s="244"/>
      <c r="F28" s="185">
        <f>Table1423[[#This Row],[Qté]]*Table1423[[#This Row],[PU]]</f>
        <v>0</v>
      </c>
    </row>
    <row r="29" spans="1:6" x14ac:dyDescent="0.35">
      <c r="A29" s="203" t="s">
        <v>51</v>
      </c>
      <c r="B29" s="73" t="s">
        <v>52</v>
      </c>
      <c r="C29" s="204" t="s">
        <v>23</v>
      </c>
      <c r="D29" s="244">
        <v>0.5</v>
      </c>
      <c r="E29" s="244"/>
      <c r="F29" s="185">
        <f>Table1423[[#This Row],[Qté]]*Table1423[[#This Row],[PU]]</f>
        <v>0</v>
      </c>
    </row>
    <row r="30" spans="1:6" x14ac:dyDescent="0.35">
      <c r="A30" s="57"/>
      <c r="B30" s="58" t="s">
        <v>53</v>
      </c>
      <c r="C30" s="58"/>
      <c r="D30" s="382"/>
      <c r="E30" s="59"/>
      <c r="F30" s="189">
        <f>SUM(F24:F29)</f>
        <v>0</v>
      </c>
    </row>
    <row r="31" spans="1:6" x14ac:dyDescent="0.35">
      <c r="A31" s="77"/>
      <c r="B31" s="78"/>
      <c r="C31" s="78"/>
      <c r="D31" s="383"/>
      <c r="E31" s="168"/>
      <c r="F31" s="185"/>
    </row>
    <row r="32" spans="1:6" x14ac:dyDescent="0.35">
      <c r="A32" s="69" t="s">
        <v>54</v>
      </c>
      <c r="B32" s="70" t="s">
        <v>55</v>
      </c>
      <c r="C32" s="55"/>
      <c r="D32" s="384"/>
      <c r="E32" s="168"/>
      <c r="F32" s="185"/>
    </row>
    <row r="33" spans="1:6" ht="25" x14ac:dyDescent="0.35">
      <c r="A33" s="203" t="s">
        <v>56</v>
      </c>
      <c r="B33" s="73" t="s">
        <v>57</v>
      </c>
      <c r="C33" s="204" t="s">
        <v>14</v>
      </c>
      <c r="D33" s="244">
        <v>257.39999999999998</v>
      </c>
      <c r="E33" s="244"/>
      <c r="F33" s="185">
        <f>Table1423[[#This Row],[Qté]]*Table1423[[#This Row],[PU]]</f>
        <v>0</v>
      </c>
    </row>
    <row r="34" spans="1:6" x14ac:dyDescent="0.35">
      <c r="A34" s="203" t="s">
        <v>58</v>
      </c>
      <c r="B34" s="73" t="s">
        <v>59</v>
      </c>
      <c r="C34" s="204" t="s">
        <v>23</v>
      </c>
      <c r="D34" s="244">
        <v>2.6</v>
      </c>
      <c r="E34" s="244"/>
      <c r="F34" s="185">
        <f>Table1423[[#This Row],[Qté]]*Table1423[[#This Row],[PU]]</f>
        <v>0</v>
      </c>
    </row>
    <row r="35" spans="1:6" x14ac:dyDescent="0.35">
      <c r="A35" s="203" t="s">
        <v>60</v>
      </c>
      <c r="B35" s="73" t="s">
        <v>61</v>
      </c>
      <c r="C35" s="204" t="s">
        <v>23</v>
      </c>
      <c r="D35" s="244">
        <v>0.99</v>
      </c>
      <c r="E35" s="244"/>
      <c r="F35" s="185">
        <f>Table1423[[#This Row],[Qté]]*Table1423[[#This Row],[PU]]</f>
        <v>0</v>
      </c>
    </row>
    <row r="36" spans="1:6" x14ac:dyDescent="0.35">
      <c r="A36" s="203" t="s">
        <v>62</v>
      </c>
      <c r="B36" s="22" t="s">
        <v>591</v>
      </c>
      <c r="C36" s="204" t="s">
        <v>14</v>
      </c>
      <c r="D36" s="244">
        <v>291.5</v>
      </c>
      <c r="E36" s="244"/>
      <c r="F36" s="185">
        <f>Table1423[[#This Row],[Qté]]*Table1423[[#This Row],[PU]]</f>
        <v>0</v>
      </c>
    </row>
    <row r="37" spans="1:6" x14ac:dyDescent="0.35">
      <c r="A37" s="203" t="s">
        <v>64</v>
      </c>
      <c r="B37" s="73" t="s">
        <v>65</v>
      </c>
      <c r="C37" s="204" t="s">
        <v>43</v>
      </c>
      <c r="D37" s="244">
        <v>71.28</v>
      </c>
      <c r="E37" s="244"/>
      <c r="F37" s="185">
        <f>Table1423[[#This Row],[Qté]]*Table1423[[#This Row],[PU]]</f>
        <v>0</v>
      </c>
    </row>
    <row r="38" spans="1:6" x14ac:dyDescent="0.35">
      <c r="A38" s="83" t="s">
        <v>66</v>
      </c>
      <c r="B38" s="73" t="s">
        <v>67</v>
      </c>
      <c r="C38" s="62" t="s">
        <v>43</v>
      </c>
      <c r="D38" s="244">
        <v>25.01</v>
      </c>
      <c r="E38" s="244"/>
      <c r="F38" s="185">
        <f>Table1423[[#This Row],[Qté]]*Table1423[[#This Row],[PU]]</f>
        <v>0</v>
      </c>
    </row>
    <row r="39" spans="1:6" x14ac:dyDescent="0.35">
      <c r="A39" s="57"/>
      <c r="B39" s="58" t="s">
        <v>69</v>
      </c>
      <c r="C39" s="58"/>
      <c r="D39" s="376"/>
      <c r="E39" s="59"/>
      <c r="F39" s="189">
        <f>SUM(F33:F38)</f>
        <v>0</v>
      </c>
    </row>
    <row r="40" spans="1:6" x14ac:dyDescent="0.35">
      <c r="A40" s="77"/>
      <c r="B40" s="78"/>
      <c r="C40" s="78"/>
      <c r="D40" s="377"/>
      <c r="E40" s="168"/>
      <c r="F40" s="185"/>
    </row>
    <row r="41" spans="1:6" ht="21" customHeight="1" x14ac:dyDescent="0.35">
      <c r="A41" s="64" t="s">
        <v>70</v>
      </c>
      <c r="B41" s="65" t="s">
        <v>71</v>
      </c>
      <c r="C41" s="66"/>
      <c r="D41" s="379"/>
      <c r="E41" s="67"/>
      <c r="F41" s="190"/>
    </row>
    <row r="42" spans="1:6" x14ac:dyDescent="0.35">
      <c r="A42" s="69" t="s">
        <v>72</v>
      </c>
      <c r="B42" s="43" t="s">
        <v>73</v>
      </c>
      <c r="C42" s="55"/>
      <c r="D42" s="378"/>
      <c r="E42" s="168"/>
      <c r="F42" s="185"/>
    </row>
    <row r="43" spans="1:6" ht="25" x14ac:dyDescent="0.35">
      <c r="A43" s="83" t="s">
        <v>74</v>
      </c>
      <c r="B43" s="22" t="s">
        <v>75</v>
      </c>
      <c r="C43" s="62" t="s">
        <v>76</v>
      </c>
      <c r="D43" s="244">
        <v>3</v>
      </c>
      <c r="E43" s="168"/>
      <c r="F43" s="185">
        <f>Table1423[[#This Row],[Qté]]*Table1423[[#This Row],[PU]]</f>
        <v>0</v>
      </c>
    </row>
    <row r="44" spans="1:6" ht="25" x14ac:dyDescent="0.35">
      <c r="A44" s="83" t="s">
        <v>77</v>
      </c>
      <c r="B44" s="22" t="s">
        <v>592</v>
      </c>
      <c r="C44" s="62" t="s">
        <v>76</v>
      </c>
      <c r="D44" s="244">
        <v>21</v>
      </c>
      <c r="E44" s="168"/>
      <c r="F44" s="185">
        <f>Table1423[[#This Row],[Qté]]*Table1423[[#This Row],[PU]]</f>
        <v>0</v>
      </c>
    </row>
    <row r="45" spans="1:6" ht="37.5" x14ac:dyDescent="0.35">
      <c r="A45" s="83" t="s">
        <v>78</v>
      </c>
      <c r="B45" s="22" t="s">
        <v>375</v>
      </c>
      <c r="C45" s="62" t="s">
        <v>76</v>
      </c>
      <c r="D45" s="244">
        <v>21</v>
      </c>
      <c r="E45" s="168"/>
      <c r="F45" s="185">
        <f>Table1423[[#This Row],[Qté]]*Table1423[[#This Row],[PU]]</f>
        <v>0</v>
      </c>
    </row>
    <row r="46" spans="1:6" ht="37.5" x14ac:dyDescent="0.35">
      <c r="A46" s="83" t="s">
        <v>79</v>
      </c>
      <c r="B46" s="22" t="s">
        <v>583</v>
      </c>
      <c r="C46" s="62" t="s">
        <v>76</v>
      </c>
      <c r="D46" s="244">
        <v>3</v>
      </c>
      <c r="E46" s="245"/>
      <c r="F46" s="246">
        <f>Table1423[[#This Row],[Qté]]*Table1423[[#This Row],[PU]]</f>
        <v>0</v>
      </c>
    </row>
    <row r="47" spans="1:6" x14ac:dyDescent="0.35">
      <c r="A47" s="83" t="s">
        <v>584</v>
      </c>
      <c r="B47" s="73" t="s">
        <v>80</v>
      </c>
      <c r="C47" s="62" t="s">
        <v>11</v>
      </c>
      <c r="D47" s="244">
        <v>1</v>
      </c>
      <c r="E47" s="168"/>
      <c r="F47" s="185">
        <f>Table1423[[#This Row],[Qté]]*Table1423[[#This Row],[PU]]</f>
        <v>0</v>
      </c>
    </row>
    <row r="48" spans="1:6" x14ac:dyDescent="0.35">
      <c r="A48" s="57"/>
      <c r="B48" s="58" t="s">
        <v>81</v>
      </c>
      <c r="C48" s="58"/>
      <c r="D48" s="376"/>
      <c r="E48" s="59"/>
      <c r="F48" s="189">
        <f>SUM(F43:F47)</f>
        <v>0</v>
      </c>
    </row>
    <row r="49" spans="1:6" x14ac:dyDescent="0.35">
      <c r="A49" s="77"/>
      <c r="B49" s="78"/>
      <c r="C49" s="78"/>
      <c r="D49" s="377"/>
      <c r="E49" s="168"/>
      <c r="F49" s="185"/>
    </row>
    <row r="50" spans="1:6" x14ac:dyDescent="0.35">
      <c r="A50" s="64" t="s">
        <v>82</v>
      </c>
      <c r="B50" s="65" t="s">
        <v>83</v>
      </c>
      <c r="C50" s="66"/>
      <c r="D50" s="379"/>
      <c r="E50" s="67"/>
      <c r="F50" s="67"/>
    </row>
    <row r="51" spans="1:6" x14ac:dyDescent="0.35">
      <c r="A51" s="83" t="s">
        <v>84</v>
      </c>
      <c r="B51" s="73" t="s">
        <v>85</v>
      </c>
      <c r="C51" s="62" t="s">
        <v>14</v>
      </c>
      <c r="D51" s="244">
        <v>212.5</v>
      </c>
      <c r="E51" s="244"/>
      <c r="F51" s="185">
        <f>Table1423[[#This Row],[Qté]]*Table1423[[#This Row],[PU]]</f>
        <v>0</v>
      </c>
    </row>
    <row r="52" spans="1:6" x14ac:dyDescent="0.35">
      <c r="A52" s="83" t="s">
        <v>86</v>
      </c>
      <c r="B52" s="73" t="s">
        <v>87</v>
      </c>
      <c r="C52" s="62" t="s">
        <v>14</v>
      </c>
      <c r="D52" s="244">
        <v>6.5</v>
      </c>
      <c r="E52" s="244"/>
      <c r="F52" s="185">
        <f>Table1423[[#This Row],[Qté]]*Table1423[[#This Row],[PU]]</f>
        <v>0</v>
      </c>
    </row>
    <row r="53" spans="1:6" x14ac:dyDescent="0.35">
      <c r="A53" s="83" t="s">
        <v>88</v>
      </c>
      <c r="B53" s="73" t="s">
        <v>89</v>
      </c>
      <c r="C53" s="62" t="s">
        <v>14</v>
      </c>
      <c r="D53" s="244">
        <v>246</v>
      </c>
      <c r="E53" s="244"/>
      <c r="F53" s="185">
        <f>Table1423[[#This Row],[Qté]]*Table1423[[#This Row],[PU]]</f>
        <v>0</v>
      </c>
    </row>
    <row r="54" spans="1:6" x14ac:dyDescent="0.35">
      <c r="A54" s="83" t="s">
        <v>90</v>
      </c>
      <c r="B54" s="73" t="s">
        <v>91</v>
      </c>
      <c r="C54" s="62" t="s">
        <v>14</v>
      </c>
      <c r="D54" s="244">
        <v>21</v>
      </c>
      <c r="E54" s="244"/>
      <c r="F54" s="185">
        <f>Table1423[[#This Row],[Qté]]*Table1423[[#This Row],[PU]]</f>
        <v>0</v>
      </c>
    </row>
    <row r="55" spans="1:6" x14ac:dyDescent="0.35">
      <c r="A55" s="83" t="s">
        <v>92</v>
      </c>
      <c r="B55" s="73" t="s">
        <v>93</v>
      </c>
      <c r="C55" s="62" t="s">
        <v>14</v>
      </c>
      <c r="D55" s="244">
        <v>70.44</v>
      </c>
      <c r="E55" s="244"/>
      <c r="F55" s="185">
        <f>Table1423[[#This Row],[Qté]]*Table1423[[#This Row],[PU]]</f>
        <v>0</v>
      </c>
    </row>
    <row r="56" spans="1:6" x14ac:dyDescent="0.35">
      <c r="A56" s="83" t="s">
        <v>94</v>
      </c>
      <c r="B56" s="73" t="s">
        <v>95</v>
      </c>
      <c r="C56" s="62" t="s">
        <v>14</v>
      </c>
      <c r="D56" s="244">
        <v>128.08000000000001</v>
      </c>
      <c r="E56" s="244"/>
      <c r="F56" s="185">
        <f>Table1423[[#This Row],[Qté]]*Table1423[[#This Row],[PU]]</f>
        <v>0</v>
      </c>
    </row>
    <row r="57" spans="1:6" x14ac:dyDescent="0.35">
      <c r="A57" s="57"/>
      <c r="B57" s="42" t="s">
        <v>96</v>
      </c>
      <c r="C57" s="58"/>
      <c r="D57" s="382"/>
      <c r="E57" s="59"/>
      <c r="F57" s="59">
        <f>SUM(F51:F56)</f>
        <v>0</v>
      </c>
    </row>
    <row r="58" spans="1:6" x14ac:dyDescent="0.35">
      <c r="A58" s="77"/>
      <c r="B58" s="84"/>
      <c r="C58" s="78"/>
      <c r="D58" s="383"/>
      <c r="E58" s="169"/>
      <c r="F58" s="186"/>
    </row>
    <row r="59" spans="1:6" x14ac:dyDescent="0.35">
      <c r="A59" s="64" t="s">
        <v>97</v>
      </c>
      <c r="B59" s="85" t="s">
        <v>98</v>
      </c>
      <c r="C59" s="66"/>
      <c r="D59" s="385"/>
      <c r="E59" s="68"/>
      <c r="F59" s="187"/>
    </row>
    <row r="60" spans="1:6" x14ac:dyDescent="0.35">
      <c r="A60" s="149" t="s">
        <v>99</v>
      </c>
      <c r="B60" s="73" t="s">
        <v>100</v>
      </c>
      <c r="C60" s="150" t="s">
        <v>14</v>
      </c>
      <c r="D60" s="244">
        <v>1330</v>
      </c>
      <c r="E60" s="244"/>
      <c r="F60" s="206">
        <f>Table1423[[#This Row],[Qté]]*Table1423[[#This Row],[PU]]</f>
        <v>0</v>
      </c>
    </row>
    <row r="61" spans="1:6" x14ac:dyDescent="0.35">
      <c r="A61" s="149" t="s">
        <v>101</v>
      </c>
      <c r="B61" s="73" t="s">
        <v>102</v>
      </c>
      <c r="C61" s="150" t="s">
        <v>14</v>
      </c>
      <c r="D61" s="244">
        <v>257.39999999999998</v>
      </c>
      <c r="E61" s="244"/>
      <c r="F61" s="198">
        <f>Table1423[[#This Row],[Qté]]*Table1423[[#This Row],[PU]]</f>
        <v>0</v>
      </c>
    </row>
    <row r="62" spans="1:6" x14ac:dyDescent="0.35">
      <c r="A62" s="149" t="s">
        <v>103</v>
      </c>
      <c r="B62" s="73" t="s">
        <v>104</v>
      </c>
      <c r="C62" s="150" t="s">
        <v>14</v>
      </c>
      <c r="D62" s="244">
        <v>246</v>
      </c>
      <c r="E62" s="244"/>
      <c r="F62" s="198">
        <f>Table1423[[#This Row],[Qté]]*Table1423[[#This Row],[PU]]</f>
        <v>0</v>
      </c>
    </row>
    <row r="63" spans="1:6" x14ac:dyDescent="0.35">
      <c r="A63" s="149" t="s">
        <v>105</v>
      </c>
      <c r="B63" s="73" t="s">
        <v>106</v>
      </c>
      <c r="C63" s="150" t="s">
        <v>14</v>
      </c>
      <c r="D63" s="244">
        <v>162</v>
      </c>
      <c r="E63" s="244"/>
      <c r="F63" s="198">
        <f>Table1423[[#This Row],[Qté]]*Table1423[[#This Row],[PU]]</f>
        <v>0</v>
      </c>
    </row>
    <row r="64" spans="1:6" x14ac:dyDescent="0.35">
      <c r="A64" s="149" t="s">
        <v>107</v>
      </c>
      <c r="B64" s="73" t="s">
        <v>108</v>
      </c>
      <c r="C64" s="150" t="s">
        <v>14</v>
      </c>
      <c r="D64" s="244">
        <v>29</v>
      </c>
      <c r="E64" s="244"/>
      <c r="F64" s="198">
        <f>Table1423[[#This Row],[Qté]]*Table1423[[#This Row],[PU]]</f>
        <v>0</v>
      </c>
    </row>
    <row r="65" spans="1:8" ht="15" thickBot="1" x14ac:dyDescent="0.4">
      <c r="A65" s="207" t="s">
        <v>109</v>
      </c>
      <c r="B65" s="205" t="s">
        <v>110</v>
      </c>
      <c r="C65" s="208" t="s">
        <v>14</v>
      </c>
      <c r="D65" s="244">
        <v>21</v>
      </c>
      <c r="E65" s="244"/>
      <c r="F65" s="209">
        <f>Table1423[[#This Row],[Qté]]*Table1423[[#This Row],[PU]]</f>
        <v>0</v>
      </c>
      <c r="G65" s="30"/>
    </row>
    <row r="66" spans="1:8" x14ac:dyDescent="0.35">
      <c r="A66" s="87"/>
      <c r="B66" s="88" t="s">
        <v>111</v>
      </c>
      <c r="C66" s="88"/>
      <c r="D66" s="89"/>
      <c r="E66" s="89"/>
      <c r="F66" s="59">
        <f>SUM(F60:F65)</f>
        <v>0</v>
      </c>
    </row>
    <row r="67" spans="1:8" x14ac:dyDescent="0.35">
      <c r="A67" s="90"/>
      <c r="B67" s="44"/>
      <c r="C67" s="55"/>
      <c r="D67" s="91"/>
      <c r="E67" s="168"/>
      <c r="F67" s="185"/>
    </row>
    <row r="68" spans="1:8" x14ac:dyDescent="0.35">
      <c r="A68" s="372" t="s">
        <v>567</v>
      </c>
      <c r="B68" s="361" t="s">
        <v>561</v>
      </c>
      <c r="C68" s="362"/>
      <c r="D68" s="363"/>
      <c r="E68" s="364"/>
      <c r="F68" s="365"/>
    </row>
    <row r="69" spans="1:8" x14ac:dyDescent="0.35">
      <c r="A69" s="372" t="s">
        <v>568</v>
      </c>
      <c r="B69" s="366" t="s">
        <v>562</v>
      </c>
      <c r="C69" s="367"/>
      <c r="D69" s="367"/>
      <c r="E69" s="368"/>
      <c r="F69" s="368"/>
    </row>
    <row r="70" spans="1:8" x14ac:dyDescent="0.35">
      <c r="A70" s="90" t="s">
        <v>569</v>
      </c>
      <c r="B70" s="22" t="s">
        <v>563</v>
      </c>
      <c r="C70" s="369" t="s">
        <v>43</v>
      </c>
      <c r="D70" s="369">
        <v>50</v>
      </c>
      <c r="E70" s="370"/>
      <c r="F70" s="370">
        <f t="shared" ref="F70:F73" si="0">D70*E70</f>
        <v>0</v>
      </c>
    </row>
    <row r="71" spans="1:8" ht="21.75" customHeight="1" x14ac:dyDescent="0.35">
      <c r="A71" s="90" t="s">
        <v>570</v>
      </c>
      <c r="B71" s="22" t="s">
        <v>564</v>
      </c>
      <c r="C71" s="369" t="s">
        <v>43</v>
      </c>
      <c r="D71" s="369">
        <v>100</v>
      </c>
      <c r="E71" s="370"/>
      <c r="F71" s="370">
        <f t="shared" si="0"/>
        <v>0</v>
      </c>
    </row>
    <row r="72" spans="1:8" x14ac:dyDescent="0.35">
      <c r="A72" s="90" t="s">
        <v>571</v>
      </c>
      <c r="B72" s="22" t="s">
        <v>565</v>
      </c>
      <c r="C72" s="369" t="s">
        <v>43</v>
      </c>
      <c r="D72" s="369">
        <v>150</v>
      </c>
      <c r="E72" s="370"/>
      <c r="F72" s="370">
        <f t="shared" si="0"/>
        <v>0</v>
      </c>
    </row>
    <row r="73" spans="1:8" ht="15" thickBot="1" x14ac:dyDescent="0.4">
      <c r="A73" s="90" t="s">
        <v>572</v>
      </c>
      <c r="B73" s="22" t="s">
        <v>566</v>
      </c>
      <c r="C73" s="369" t="s">
        <v>11</v>
      </c>
      <c r="D73" s="369">
        <v>1</v>
      </c>
      <c r="E73" s="370"/>
      <c r="F73" s="370">
        <f t="shared" si="0"/>
        <v>0</v>
      </c>
    </row>
    <row r="74" spans="1:8" x14ac:dyDescent="0.35">
      <c r="A74" s="87"/>
      <c r="B74" s="371" t="s">
        <v>573</v>
      </c>
      <c r="C74" s="88"/>
      <c r="D74" s="89"/>
      <c r="E74" s="89"/>
      <c r="F74" s="59">
        <f>SUM(F70:F73)</f>
        <v>0</v>
      </c>
    </row>
    <row r="75" spans="1:8" ht="15" thickBot="1" x14ac:dyDescent="0.4">
      <c r="A75" s="90"/>
      <c r="B75" s="44"/>
      <c r="C75" s="55"/>
      <c r="D75" s="91"/>
      <c r="E75" s="168"/>
      <c r="F75" s="185"/>
    </row>
    <row r="76" spans="1:8" ht="16" thickBot="1" x14ac:dyDescent="0.4">
      <c r="A76" s="307"/>
      <c r="B76" s="308" t="s">
        <v>376</v>
      </c>
      <c r="C76" s="308"/>
      <c r="D76" s="309"/>
      <c r="E76" s="310"/>
      <c r="F76" s="311">
        <f>F66+F57+F39+F48+F30+F22+F74</f>
        <v>0</v>
      </c>
      <c r="H76" s="380"/>
    </row>
    <row r="77" spans="1:8" ht="16" thickBot="1" x14ac:dyDescent="0.4">
      <c r="A77" s="307"/>
      <c r="B77" s="308" t="s">
        <v>582</v>
      </c>
      <c r="C77" s="307"/>
      <c r="D77" s="307"/>
      <c r="E77" s="307"/>
      <c r="F77" s="311">
        <f>F76*2</f>
        <v>0</v>
      </c>
      <c r="H77" s="380"/>
    </row>
    <row r="78" spans="1:8" x14ac:dyDescent="0.35">
      <c r="A78" s="92"/>
      <c r="B78" s="93"/>
      <c r="C78" s="94"/>
      <c r="D78" s="95"/>
      <c r="E78" s="172"/>
      <c r="F78" s="192"/>
    </row>
    <row r="79" spans="1:8" x14ac:dyDescent="0.35">
      <c r="A79" s="50">
        <v>300</v>
      </c>
      <c r="B79" s="96" t="s">
        <v>112</v>
      </c>
      <c r="C79" s="97"/>
      <c r="D79" s="98"/>
      <c r="E79" s="98"/>
      <c r="F79" s="193"/>
    </row>
    <row r="80" spans="1:8" x14ac:dyDescent="0.35">
      <c r="A80" s="64" t="s">
        <v>113</v>
      </c>
      <c r="B80" s="65" t="s">
        <v>18</v>
      </c>
      <c r="C80" s="99"/>
      <c r="D80" s="68"/>
      <c r="E80" s="68"/>
      <c r="F80" s="187"/>
    </row>
    <row r="81" spans="1:6" x14ac:dyDescent="0.35">
      <c r="A81" s="69" t="s">
        <v>114</v>
      </c>
      <c r="B81" s="70" t="s">
        <v>115</v>
      </c>
      <c r="C81" s="55"/>
      <c r="D81" s="100"/>
      <c r="E81" s="170"/>
      <c r="F81" s="188"/>
    </row>
    <row r="82" spans="1:6" x14ac:dyDescent="0.35">
      <c r="A82" s="54" t="s">
        <v>116</v>
      </c>
      <c r="B82" s="28" t="s">
        <v>22</v>
      </c>
      <c r="C82" s="55" t="s">
        <v>23</v>
      </c>
      <c r="D82" s="56">
        <v>32.5</v>
      </c>
      <c r="E82" s="168"/>
      <c r="F82" s="185">
        <f>Table1423[[#This Row],[Qté]]*Table1423[[#This Row],[PU]]</f>
        <v>0</v>
      </c>
    </row>
    <row r="83" spans="1:6" x14ac:dyDescent="0.35">
      <c r="A83" s="54" t="s">
        <v>117</v>
      </c>
      <c r="B83" s="28" t="s">
        <v>25</v>
      </c>
      <c r="C83" s="55" t="s">
        <v>23</v>
      </c>
      <c r="D83" s="56">
        <v>2.0299999999999998</v>
      </c>
      <c r="E83" s="168"/>
      <c r="F83" s="185">
        <f>Table1423[[#This Row],[Qté]]*Table1423[[#This Row],[PU]]</f>
        <v>0</v>
      </c>
    </row>
    <row r="84" spans="1:6" x14ac:dyDescent="0.35">
      <c r="A84" s="54" t="s">
        <v>118</v>
      </c>
      <c r="B84" s="28" t="s">
        <v>119</v>
      </c>
      <c r="C84" s="55" t="s">
        <v>23</v>
      </c>
      <c r="D84" s="56">
        <v>27.12</v>
      </c>
      <c r="E84" s="168"/>
      <c r="F84" s="185">
        <f>Table1423[[#This Row],[Qté]]*Table1423[[#This Row],[PU]]</f>
        <v>0</v>
      </c>
    </row>
    <row r="85" spans="1:6" x14ac:dyDescent="0.35">
      <c r="A85" s="54" t="s">
        <v>120</v>
      </c>
      <c r="B85" s="28" t="s">
        <v>121</v>
      </c>
      <c r="C85" s="55" t="s">
        <v>23</v>
      </c>
      <c r="D85" s="56">
        <f>1.7/2</f>
        <v>0.85</v>
      </c>
      <c r="E85" s="168"/>
      <c r="F85" s="185">
        <f>Table1423[[#This Row],[Qté]]*Table1423[[#This Row],[PU]]</f>
        <v>0</v>
      </c>
    </row>
    <row r="86" spans="1:6" ht="25" x14ac:dyDescent="0.35">
      <c r="A86" s="54" t="s">
        <v>122</v>
      </c>
      <c r="B86" s="28" t="s">
        <v>123</v>
      </c>
      <c r="C86" s="55" t="s">
        <v>23</v>
      </c>
      <c r="D86" s="56">
        <f>3.25*0.7</f>
        <v>2.2749999999999999</v>
      </c>
      <c r="E86" s="168"/>
      <c r="F86" s="185">
        <f>Table1423[[#This Row],[Qté]]*Table1423[[#This Row],[PU]]</f>
        <v>0</v>
      </c>
    </row>
    <row r="87" spans="1:6" ht="25" x14ac:dyDescent="0.35">
      <c r="A87" s="54" t="s">
        <v>124</v>
      </c>
      <c r="B87" s="28" t="s">
        <v>33</v>
      </c>
      <c r="C87" s="81" t="s">
        <v>23</v>
      </c>
      <c r="D87" s="82">
        <v>47.37</v>
      </c>
      <c r="E87" s="168"/>
      <c r="F87" s="185">
        <f>Table1423[[#This Row],[Qté]]*Table1423[[#This Row],[PU]]</f>
        <v>0</v>
      </c>
    </row>
    <row r="88" spans="1:6" x14ac:dyDescent="0.35">
      <c r="A88" s="54" t="s">
        <v>125</v>
      </c>
      <c r="B88" s="28" t="s">
        <v>35</v>
      </c>
      <c r="C88" s="55" t="s">
        <v>14</v>
      </c>
      <c r="D88" s="56">
        <v>91</v>
      </c>
      <c r="E88" s="168"/>
      <c r="F88" s="185">
        <f>Table1423[[#This Row],[Qté]]*Table1423[[#This Row],[PU]]</f>
        <v>0</v>
      </c>
    </row>
    <row r="89" spans="1:6" x14ac:dyDescent="0.35">
      <c r="A89" s="54" t="s">
        <v>126</v>
      </c>
      <c r="B89" s="28" t="s">
        <v>127</v>
      </c>
      <c r="C89" s="55" t="s">
        <v>23</v>
      </c>
      <c r="D89" s="56">
        <v>6.39</v>
      </c>
      <c r="E89" s="168"/>
      <c r="F89" s="185">
        <f>Table1423[[#This Row],[Qté]]*Table1423[[#This Row],[PU]]</f>
        <v>0</v>
      </c>
    </row>
    <row r="90" spans="1:6" x14ac:dyDescent="0.35">
      <c r="A90" s="57"/>
      <c r="B90" s="42" t="s">
        <v>128</v>
      </c>
      <c r="C90" s="58"/>
      <c r="D90" s="59"/>
      <c r="E90" s="59"/>
      <c r="F90" s="189">
        <f>SUBTOTAL(109,F82:F89)</f>
        <v>0</v>
      </c>
    </row>
    <row r="91" spans="1:6" x14ac:dyDescent="0.35">
      <c r="A91" s="77"/>
      <c r="B91" s="84"/>
      <c r="C91" s="78"/>
      <c r="D91" s="79"/>
      <c r="E91" s="168"/>
      <c r="F91" s="185"/>
    </row>
    <row r="92" spans="1:6" x14ac:dyDescent="0.35">
      <c r="A92" s="69" t="s">
        <v>129</v>
      </c>
      <c r="B92" s="43" t="s">
        <v>130</v>
      </c>
      <c r="C92" s="55"/>
      <c r="D92" s="56"/>
      <c r="E92" s="168"/>
      <c r="F92" s="185"/>
    </row>
    <row r="93" spans="1:6" x14ac:dyDescent="0.35">
      <c r="A93" s="203" t="s">
        <v>131</v>
      </c>
      <c r="B93" s="73" t="s">
        <v>42</v>
      </c>
      <c r="C93" s="204" t="s">
        <v>43</v>
      </c>
      <c r="D93" s="63">
        <v>92</v>
      </c>
      <c r="E93" s="168"/>
      <c r="F93" s="185">
        <f>Table1423[[#This Row],[Qté]]*Table1423[[#This Row],[PU]]</f>
        <v>0</v>
      </c>
    </row>
    <row r="94" spans="1:6" x14ac:dyDescent="0.35">
      <c r="A94" s="203" t="s">
        <v>132</v>
      </c>
      <c r="B94" s="22" t="s">
        <v>374</v>
      </c>
      <c r="C94" s="204" t="s">
        <v>23</v>
      </c>
      <c r="D94" s="63">
        <v>38.909999999999997</v>
      </c>
      <c r="E94" s="168"/>
      <c r="F94" s="185">
        <f>Table1423[[#This Row],[Qté]]*Table1423[[#This Row],[PU]]</f>
        <v>0</v>
      </c>
    </row>
    <row r="95" spans="1:6" x14ac:dyDescent="0.35">
      <c r="A95" s="83" t="s">
        <v>133</v>
      </c>
      <c r="B95" s="73" t="s">
        <v>134</v>
      </c>
      <c r="C95" s="62" t="s">
        <v>23</v>
      </c>
      <c r="D95" s="63">
        <v>1.1000000000000001</v>
      </c>
      <c r="E95" s="168"/>
      <c r="F95" s="185">
        <f>Table1423[[#This Row],[Qté]]*Table1423[[#This Row],[PU]]</f>
        <v>0</v>
      </c>
    </row>
    <row r="96" spans="1:6" x14ac:dyDescent="0.35">
      <c r="A96" s="83" t="s">
        <v>135</v>
      </c>
      <c r="B96" s="73" t="s">
        <v>136</v>
      </c>
      <c r="C96" s="62" t="s">
        <v>23</v>
      </c>
      <c r="D96" s="63">
        <v>1.22</v>
      </c>
      <c r="E96" s="168"/>
      <c r="F96" s="185">
        <f>Table1423[[#This Row],[Qté]]*Table1423[[#This Row],[PU]]</f>
        <v>0</v>
      </c>
    </row>
    <row r="97" spans="1:6" x14ac:dyDescent="0.35">
      <c r="A97" s="83" t="s">
        <v>137</v>
      </c>
      <c r="B97" s="73" t="s">
        <v>138</v>
      </c>
      <c r="C97" s="62" t="s">
        <v>23</v>
      </c>
      <c r="D97" s="63">
        <v>1.63</v>
      </c>
      <c r="E97" s="168"/>
      <c r="F97" s="185">
        <f>Table1423[[#This Row],[Qté]]*Table1423[[#This Row],[PU]]</f>
        <v>0</v>
      </c>
    </row>
    <row r="98" spans="1:6" x14ac:dyDescent="0.35">
      <c r="A98" s="83" t="s">
        <v>139</v>
      </c>
      <c r="B98" s="73" t="s">
        <v>52</v>
      </c>
      <c r="C98" s="204" t="s">
        <v>23</v>
      </c>
      <c r="D98" s="63">
        <v>0.5</v>
      </c>
      <c r="E98" s="168"/>
      <c r="F98" s="185">
        <f>Table1423[[#This Row],[Qté]]*Table1423[[#This Row],[PU]]</f>
        <v>0</v>
      </c>
    </row>
    <row r="99" spans="1:6" x14ac:dyDescent="0.35">
      <c r="A99" s="57"/>
      <c r="B99" s="58" t="s">
        <v>140</v>
      </c>
      <c r="C99" s="58"/>
      <c r="D99" s="59"/>
      <c r="E99" s="59"/>
      <c r="F99" s="189">
        <f>SUM(F93:F98)</f>
        <v>0</v>
      </c>
    </row>
    <row r="100" spans="1:6" x14ac:dyDescent="0.35">
      <c r="A100" s="77"/>
      <c r="B100" s="78"/>
      <c r="C100" s="78"/>
      <c r="D100" s="79"/>
      <c r="E100" s="168"/>
      <c r="F100" s="185"/>
    </row>
    <row r="101" spans="1:6" x14ac:dyDescent="0.35">
      <c r="A101" s="69" t="s">
        <v>141</v>
      </c>
      <c r="B101" s="70" t="s">
        <v>142</v>
      </c>
      <c r="C101" s="55"/>
      <c r="D101" s="56"/>
      <c r="E101" s="168"/>
      <c r="F101" s="185"/>
    </row>
    <row r="102" spans="1:6" ht="25" x14ac:dyDescent="0.35">
      <c r="A102" s="54" t="s">
        <v>143</v>
      </c>
      <c r="B102" s="28" t="s">
        <v>144</v>
      </c>
      <c r="C102" s="55" t="s">
        <v>23</v>
      </c>
      <c r="D102" s="56">
        <v>1.31</v>
      </c>
      <c r="E102" s="168"/>
      <c r="F102" s="185">
        <f>Table1423[[#This Row],[Qté]]*Table1423[[#This Row],[PU]]</f>
        <v>0</v>
      </c>
    </row>
    <row r="103" spans="1:6" x14ac:dyDescent="0.35">
      <c r="A103" s="54" t="s">
        <v>145</v>
      </c>
      <c r="B103" s="28" t="s">
        <v>146</v>
      </c>
      <c r="C103" s="55" t="s">
        <v>23</v>
      </c>
      <c r="D103" s="56">
        <v>0.4</v>
      </c>
      <c r="E103" s="168"/>
      <c r="F103" s="185">
        <f>Table1423[[#This Row],[Qté]]*Table1423[[#This Row],[PU]]</f>
        <v>0</v>
      </c>
    </row>
    <row r="104" spans="1:6" x14ac:dyDescent="0.35">
      <c r="A104" s="54" t="s">
        <v>147</v>
      </c>
      <c r="B104" s="28" t="s">
        <v>148</v>
      </c>
      <c r="C104" s="55" t="s">
        <v>14</v>
      </c>
      <c r="D104" s="384">
        <v>134.041</v>
      </c>
      <c r="E104" s="168"/>
      <c r="F104" s="185">
        <f>Table1423[[#This Row],[Qté]]*Table1423[[#This Row],[PU]]</f>
        <v>0</v>
      </c>
    </row>
    <row r="105" spans="1:6" x14ac:dyDescent="0.35">
      <c r="A105" s="54" t="s">
        <v>149</v>
      </c>
      <c r="B105" s="73" t="s">
        <v>150</v>
      </c>
      <c r="C105" s="55" t="s">
        <v>43</v>
      </c>
      <c r="D105" s="56">
        <v>13</v>
      </c>
      <c r="E105" s="168"/>
      <c r="F105" s="185">
        <f>Table1423[[#This Row],[Qté]]*Table1423[[#This Row],[PU]]</f>
        <v>0</v>
      </c>
    </row>
    <row r="106" spans="1:6" x14ac:dyDescent="0.35">
      <c r="A106" s="54" t="s">
        <v>151</v>
      </c>
      <c r="B106" s="28" t="s">
        <v>152</v>
      </c>
      <c r="C106" s="55" t="s">
        <v>43</v>
      </c>
      <c r="D106" s="56">
        <v>46.56</v>
      </c>
      <c r="E106" s="168"/>
      <c r="F106" s="185">
        <f>Table1423[[#This Row],[Qté]]*Table1423[[#This Row],[PU]]</f>
        <v>0</v>
      </c>
    </row>
    <row r="107" spans="1:6" ht="25" x14ac:dyDescent="0.35">
      <c r="A107" s="54" t="s">
        <v>153</v>
      </c>
      <c r="B107" s="28" t="s">
        <v>154</v>
      </c>
      <c r="C107" s="55" t="s">
        <v>14</v>
      </c>
      <c r="D107" s="384">
        <v>113</v>
      </c>
      <c r="E107" s="168"/>
      <c r="F107" s="185">
        <f>Table1423[[#This Row],[Qté]]*Table1423[[#This Row],[PU]]</f>
        <v>0</v>
      </c>
    </row>
    <row r="108" spans="1:6" x14ac:dyDescent="0.35">
      <c r="A108" s="54" t="s">
        <v>155</v>
      </c>
      <c r="B108" s="28" t="s">
        <v>68</v>
      </c>
      <c r="C108" s="243" t="s">
        <v>43</v>
      </c>
      <c r="D108" s="56">
        <v>45</v>
      </c>
      <c r="E108" s="168"/>
      <c r="F108" s="185">
        <f>Table1423[[#This Row],[Qté]]*Table1423[[#This Row],[PU]]</f>
        <v>0</v>
      </c>
    </row>
    <row r="109" spans="1:6" x14ac:dyDescent="0.35">
      <c r="A109" s="57"/>
      <c r="B109" s="58" t="s">
        <v>156</v>
      </c>
      <c r="C109" s="58"/>
      <c r="D109" s="59"/>
      <c r="E109" s="59"/>
      <c r="F109" s="189">
        <f>SUM(F102:F108)</f>
        <v>0</v>
      </c>
    </row>
    <row r="110" spans="1:6" x14ac:dyDescent="0.35">
      <c r="A110" s="77"/>
      <c r="B110" s="78"/>
      <c r="C110" s="78"/>
      <c r="D110" s="79"/>
      <c r="E110" s="168"/>
      <c r="F110" s="186"/>
    </row>
    <row r="111" spans="1:6" x14ac:dyDescent="0.35">
      <c r="A111" s="64" t="s">
        <v>157</v>
      </c>
      <c r="B111" s="65" t="s">
        <v>158</v>
      </c>
      <c r="C111" s="66"/>
      <c r="D111" s="67"/>
      <c r="E111" s="67"/>
      <c r="F111" s="187"/>
    </row>
    <row r="112" spans="1:6" x14ac:dyDescent="0.35">
      <c r="A112" s="69" t="s">
        <v>159</v>
      </c>
      <c r="B112" s="70" t="s">
        <v>160</v>
      </c>
      <c r="C112" s="55"/>
      <c r="D112" s="56"/>
      <c r="E112" s="168"/>
      <c r="F112" s="188"/>
    </row>
    <row r="113" spans="1:6" ht="25" x14ac:dyDescent="0.35">
      <c r="A113" s="83" t="s">
        <v>161</v>
      </c>
      <c r="B113" s="73" t="s">
        <v>162</v>
      </c>
      <c r="C113" s="62" t="s">
        <v>76</v>
      </c>
      <c r="D113" s="63">
        <v>1</v>
      </c>
      <c r="E113" s="168"/>
      <c r="F113" s="185">
        <f>Table1423[[#This Row],[Qté]]*Table1423[[#This Row],[PU]]</f>
        <v>0</v>
      </c>
    </row>
    <row r="114" spans="1:6" ht="25" x14ac:dyDescent="0.35">
      <c r="A114" s="83" t="s">
        <v>163</v>
      </c>
      <c r="B114" s="73" t="s">
        <v>164</v>
      </c>
      <c r="C114" s="62" t="s">
        <v>76</v>
      </c>
      <c r="D114" s="63">
        <v>2</v>
      </c>
      <c r="E114" s="168"/>
      <c r="F114" s="185">
        <f>Table1423[[#This Row],[Qté]]*Table1423[[#This Row],[PU]]</f>
        <v>0</v>
      </c>
    </row>
    <row r="115" spans="1:6" ht="25" x14ac:dyDescent="0.35">
      <c r="A115" s="83" t="s">
        <v>165</v>
      </c>
      <c r="B115" s="73" t="s">
        <v>166</v>
      </c>
      <c r="C115" s="62" t="s">
        <v>76</v>
      </c>
      <c r="D115" s="63">
        <v>2</v>
      </c>
      <c r="E115" s="168"/>
      <c r="F115" s="185">
        <f>Table1423[[#This Row],[Qté]]*Table1423[[#This Row],[PU]]</f>
        <v>0</v>
      </c>
    </row>
    <row r="116" spans="1:6" ht="25" x14ac:dyDescent="0.35">
      <c r="A116" s="83" t="s">
        <v>167</v>
      </c>
      <c r="B116" s="73" t="s">
        <v>168</v>
      </c>
      <c r="C116" s="62" t="s">
        <v>76</v>
      </c>
      <c r="D116" s="63">
        <v>2</v>
      </c>
      <c r="E116" s="168"/>
      <c r="F116" s="185">
        <f>Table1423[[#This Row],[Qté]]*Table1423[[#This Row],[PU]]</f>
        <v>0</v>
      </c>
    </row>
    <row r="117" spans="1:6" ht="25" x14ac:dyDescent="0.35">
      <c r="A117" s="83" t="s">
        <v>169</v>
      </c>
      <c r="B117" s="73" t="s">
        <v>170</v>
      </c>
      <c r="C117" s="62" t="s">
        <v>76</v>
      </c>
      <c r="D117" s="63">
        <v>2</v>
      </c>
      <c r="E117" s="168"/>
      <c r="F117" s="185">
        <f>Table1423[[#This Row],[Qté]]*Table1423[[#This Row],[PU]]</f>
        <v>0</v>
      </c>
    </row>
    <row r="118" spans="1:6" ht="25" x14ac:dyDescent="0.35">
      <c r="A118" s="83" t="s">
        <v>171</v>
      </c>
      <c r="B118" s="73" t="s">
        <v>172</v>
      </c>
      <c r="C118" s="62" t="s">
        <v>76</v>
      </c>
      <c r="D118" s="63">
        <v>2</v>
      </c>
      <c r="E118" s="168"/>
      <c r="F118" s="185">
        <f>Table1423[[#This Row],[Qté]]*Table1423[[#This Row],[PU]]</f>
        <v>0</v>
      </c>
    </row>
    <row r="119" spans="1:6" ht="25" x14ac:dyDescent="0.35">
      <c r="A119" s="83" t="s">
        <v>173</v>
      </c>
      <c r="B119" s="73" t="s">
        <v>174</v>
      </c>
      <c r="C119" s="62" t="s">
        <v>76</v>
      </c>
      <c r="D119" s="63">
        <v>1</v>
      </c>
      <c r="E119" s="168"/>
      <c r="F119" s="185">
        <f>Table1423[[#This Row],[Qté]]*Table1423[[#This Row],[PU]]</f>
        <v>0</v>
      </c>
    </row>
    <row r="120" spans="1:6" ht="25" x14ac:dyDescent="0.35">
      <c r="A120" s="83">
        <v>429</v>
      </c>
      <c r="B120" s="73" t="s">
        <v>175</v>
      </c>
      <c r="C120" s="62" t="s">
        <v>76</v>
      </c>
      <c r="D120" s="63">
        <v>1</v>
      </c>
      <c r="E120" s="168"/>
      <c r="F120" s="185">
        <f>Table1423[[#This Row],[Qté]]*Table1423[[#This Row],[PU]]</f>
        <v>0</v>
      </c>
    </row>
    <row r="121" spans="1:6" x14ac:dyDescent="0.35">
      <c r="A121" s="83" t="s">
        <v>176</v>
      </c>
      <c r="B121" s="73" t="s">
        <v>177</v>
      </c>
      <c r="C121" s="62" t="s">
        <v>76</v>
      </c>
      <c r="D121" s="63">
        <v>3</v>
      </c>
      <c r="E121" s="168"/>
      <c r="F121" s="185">
        <f>Table1423[[#This Row],[Qté]]*Table1423[[#This Row],[PU]]</f>
        <v>0</v>
      </c>
    </row>
    <row r="122" spans="1:6" x14ac:dyDescent="0.35">
      <c r="A122" s="83" t="s">
        <v>178</v>
      </c>
      <c r="B122" s="73" t="s">
        <v>179</v>
      </c>
      <c r="C122" s="62" t="s">
        <v>76</v>
      </c>
      <c r="D122" s="63">
        <v>2</v>
      </c>
      <c r="E122" s="168"/>
      <c r="F122" s="185">
        <f>Table1423[[#This Row],[Qté]]*Table1423[[#This Row],[PU]]</f>
        <v>0</v>
      </c>
    </row>
    <row r="123" spans="1:6" x14ac:dyDescent="0.35">
      <c r="A123" s="83" t="s">
        <v>180</v>
      </c>
      <c r="B123" s="73" t="s">
        <v>181</v>
      </c>
      <c r="C123" s="62" t="s">
        <v>76</v>
      </c>
      <c r="D123" s="63">
        <v>2</v>
      </c>
      <c r="E123" s="168"/>
      <c r="F123" s="185">
        <f>Table1423[[#This Row],[Qté]]*Table1423[[#This Row],[PU]]</f>
        <v>0</v>
      </c>
    </row>
    <row r="124" spans="1:6" x14ac:dyDescent="0.35">
      <c r="A124" s="83" t="s">
        <v>182</v>
      </c>
      <c r="B124" s="73" t="s">
        <v>183</v>
      </c>
      <c r="C124" s="62" t="s">
        <v>184</v>
      </c>
      <c r="D124" s="63">
        <v>3</v>
      </c>
      <c r="E124" s="168"/>
      <c r="F124" s="185">
        <f>Table1423[[#This Row],[Qté]]*Table1423[[#This Row],[PU]]</f>
        <v>0</v>
      </c>
    </row>
    <row r="125" spans="1:6" ht="25" x14ac:dyDescent="0.35">
      <c r="A125" s="83" t="s">
        <v>185</v>
      </c>
      <c r="B125" s="73" t="s">
        <v>186</v>
      </c>
      <c r="C125" s="62" t="s">
        <v>11</v>
      </c>
      <c r="D125" s="63">
        <v>1</v>
      </c>
      <c r="E125" s="168"/>
      <c r="F125" s="185">
        <f>Table1423[[#This Row],[Qté]]*Table1423[[#This Row],[PU]]</f>
        <v>0</v>
      </c>
    </row>
    <row r="126" spans="1:6" x14ac:dyDescent="0.35">
      <c r="A126" s="80"/>
      <c r="B126" s="28"/>
      <c r="C126" s="81"/>
      <c r="D126" s="82"/>
      <c r="E126" s="168"/>
      <c r="F126" s="185"/>
    </row>
    <row r="127" spans="1:6" x14ac:dyDescent="0.35">
      <c r="A127" s="57"/>
      <c r="B127" s="42" t="s">
        <v>187</v>
      </c>
      <c r="C127" s="58"/>
      <c r="D127" s="59"/>
      <c r="E127" s="59"/>
      <c r="F127" s="189">
        <f>SUM(F113:F125)</f>
        <v>0</v>
      </c>
    </row>
    <row r="128" spans="1:6" x14ac:dyDescent="0.35">
      <c r="A128" s="77"/>
      <c r="B128" s="84"/>
      <c r="C128" s="78"/>
      <c r="D128" s="79"/>
      <c r="E128" s="168"/>
      <c r="F128" s="185"/>
    </row>
    <row r="129" spans="1:6" x14ac:dyDescent="0.35">
      <c r="A129" s="300" t="s">
        <v>188</v>
      </c>
      <c r="B129" s="84" t="s">
        <v>189</v>
      </c>
      <c r="C129" s="62"/>
      <c r="D129" s="63"/>
      <c r="E129" s="168"/>
      <c r="F129" s="185"/>
    </row>
    <row r="130" spans="1:6" x14ac:dyDescent="0.35">
      <c r="A130" s="83" t="s">
        <v>190</v>
      </c>
      <c r="B130" s="101" t="s">
        <v>191</v>
      </c>
      <c r="C130" s="62" t="s">
        <v>14</v>
      </c>
      <c r="D130" s="63">
        <v>6.5</v>
      </c>
      <c r="E130" s="168"/>
      <c r="F130" s="185">
        <f>Table1423[[#This Row],[Qté]]*Table1423[[#This Row],[PU]]</f>
        <v>0</v>
      </c>
    </row>
    <row r="131" spans="1:6" x14ac:dyDescent="0.35">
      <c r="A131" s="83" t="s">
        <v>192</v>
      </c>
      <c r="B131" s="101" t="s">
        <v>193</v>
      </c>
      <c r="C131" s="62" t="s">
        <v>14</v>
      </c>
      <c r="D131" s="63">
        <v>33.351999999999997</v>
      </c>
      <c r="E131" s="168"/>
      <c r="F131" s="185">
        <f>Table1423[[#This Row],[Qté]]*Table1423[[#This Row],[PU]]</f>
        <v>0</v>
      </c>
    </row>
    <row r="132" spans="1:6" x14ac:dyDescent="0.35">
      <c r="A132" s="83" t="s">
        <v>194</v>
      </c>
      <c r="B132" s="73" t="s">
        <v>85</v>
      </c>
      <c r="C132" s="62" t="s">
        <v>14</v>
      </c>
      <c r="D132" s="63">
        <v>92</v>
      </c>
      <c r="E132" s="168"/>
      <c r="F132" s="185">
        <f>Table1423[[#This Row],[Qté]]*Table1423[[#This Row],[PU]]</f>
        <v>0</v>
      </c>
    </row>
    <row r="133" spans="1:6" x14ac:dyDescent="0.35">
      <c r="A133" s="83" t="s">
        <v>195</v>
      </c>
      <c r="B133" s="73" t="s">
        <v>89</v>
      </c>
      <c r="C133" s="62" t="s">
        <v>14</v>
      </c>
      <c r="D133" s="63">
        <v>250.06</v>
      </c>
      <c r="E133" s="168"/>
      <c r="F133" s="185">
        <f>Table1423[[#This Row],[Qté]]*Table1423[[#This Row],[PU]]</f>
        <v>0</v>
      </c>
    </row>
    <row r="134" spans="1:6" x14ac:dyDescent="0.35">
      <c r="A134" s="83" t="s">
        <v>196</v>
      </c>
      <c r="B134" s="73" t="s">
        <v>93</v>
      </c>
      <c r="C134" s="62" t="s">
        <v>14</v>
      </c>
      <c r="D134" s="63">
        <v>42.723999999999997</v>
      </c>
      <c r="E134" s="168"/>
      <c r="F134" s="185">
        <f>Table1423[[#This Row],[Qté]]*Table1423[[#This Row],[PU]]</f>
        <v>0</v>
      </c>
    </row>
    <row r="135" spans="1:6" x14ac:dyDescent="0.35">
      <c r="A135" s="83" t="s">
        <v>197</v>
      </c>
      <c r="B135" s="73" t="s">
        <v>95</v>
      </c>
      <c r="C135" s="62" t="s">
        <v>14</v>
      </c>
      <c r="D135" s="63">
        <v>95.4</v>
      </c>
      <c r="E135" s="168"/>
      <c r="F135" s="185">
        <f>Table1423[[#This Row],[Qté]]*Table1423[[#This Row],[PU]]</f>
        <v>0</v>
      </c>
    </row>
    <row r="136" spans="1:6" x14ac:dyDescent="0.35">
      <c r="A136" s="57"/>
      <c r="B136" s="42" t="s">
        <v>198</v>
      </c>
      <c r="C136" s="58"/>
      <c r="D136" s="59"/>
      <c r="E136" s="59"/>
      <c r="F136" s="189">
        <f>SUM(F130:F135)</f>
        <v>0</v>
      </c>
    </row>
    <row r="137" spans="1:6" x14ac:dyDescent="0.35">
      <c r="A137" s="77"/>
      <c r="B137" s="84"/>
      <c r="C137" s="78"/>
      <c r="D137" s="79"/>
      <c r="E137" s="168"/>
      <c r="F137" s="185"/>
    </row>
    <row r="138" spans="1:6" x14ac:dyDescent="0.35">
      <c r="A138" s="300" t="s">
        <v>199</v>
      </c>
      <c r="B138" s="84" t="s">
        <v>98</v>
      </c>
      <c r="C138" s="62"/>
      <c r="D138" s="63"/>
      <c r="E138" s="168"/>
      <c r="F138" s="185"/>
    </row>
    <row r="139" spans="1:6" x14ac:dyDescent="0.35">
      <c r="A139" s="202" t="s">
        <v>200</v>
      </c>
      <c r="B139" s="28" t="s">
        <v>100</v>
      </c>
      <c r="C139" s="151" t="s">
        <v>14</v>
      </c>
      <c r="D139" s="210">
        <v>367.66</v>
      </c>
      <c r="E139" s="179"/>
      <c r="F139" s="198">
        <f>Table1423[[#This Row],[Qté]]*Table1423[[#This Row],[PU]]</f>
        <v>0</v>
      </c>
    </row>
    <row r="140" spans="1:6" x14ac:dyDescent="0.35">
      <c r="A140" s="202" t="s">
        <v>201</v>
      </c>
      <c r="B140" s="28" t="s">
        <v>102</v>
      </c>
      <c r="C140" s="151" t="s">
        <v>14</v>
      </c>
      <c r="D140" s="152">
        <v>113</v>
      </c>
      <c r="E140" s="179"/>
      <c r="F140" s="198">
        <f>Table1423[[#This Row],[Qté]]*Table1423[[#This Row],[PU]]</f>
        <v>0</v>
      </c>
    </row>
    <row r="141" spans="1:6" x14ac:dyDescent="0.35">
      <c r="A141" s="202" t="s">
        <v>202</v>
      </c>
      <c r="B141" s="28" t="s">
        <v>104</v>
      </c>
      <c r="C141" s="151" t="s">
        <v>14</v>
      </c>
      <c r="D141" s="210">
        <v>250.06</v>
      </c>
      <c r="E141" s="179"/>
      <c r="F141" s="198">
        <f>Table1423[[#This Row],[Qté]]*Table1423[[#This Row],[PU]]</f>
        <v>0</v>
      </c>
    </row>
    <row r="142" spans="1:6" ht="15" customHeight="1" x14ac:dyDescent="0.35">
      <c r="A142" s="202" t="s">
        <v>203</v>
      </c>
      <c r="B142" s="28" t="s">
        <v>204</v>
      </c>
      <c r="C142" s="151" t="s">
        <v>14</v>
      </c>
      <c r="D142" s="210">
        <f>D139-D141</f>
        <v>117.60000000000002</v>
      </c>
      <c r="E142" s="179"/>
      <c r="F142" s="198">
        <f>Table1423[[#This Row],[Qté]]*Table1423[[#This Row],[PU]]</f>
        <v>0</v>
      </c>
    </row>
    <row r="143" spans="1:6" x14ac:dyDescent="0.35">
      <c r="A143" s="202" t="s">
        <v>205</v>
      </c>
      <c r="B143" s="3" t="s">
        <v>585</v>
      </c>
      <c r="C143" s="151" t="s">
        <v>14</v>
      </c>
      <c r="D143" s="152">
        <v>29</v>
      </c>
      <c r="E143" s="179"/>
      <c r="F143" s="198">
        <f>Table1423[[#This Row],[Qté]]*Table1423[[#This Row],[PU]]</f>
        <v>0</v>
      </c>
    </row>
    <row r="144" spans="1:6" x14ac:dyDescent="0.35">
      <c r="A144" s="57"/>
      <c r="B144" s="58" t="s">
        <v>206</v>
      </c>
      <c r="C144" s="58"/>
      <c r="D144" s="59"/>
      <c r="E144" s="59"/>
      <c r="F144" s="189">
        <f>SUM(F139:F143)</f>
        <v>0</v>
      </c>
    </row>
    <row r="145" spans="1:6" x14ac:dyDescent="0.35">
      <c r="A145" s="90"/>
      <c r="B145" s="44"/>
      <c r="C145" s="55"/>
      <c r="D145" s="91"/>
      <c r="E145" s="168"/>
      <c r="F145" s="185"/>
    </row>
    <row r="146" spans="1:6" x14ac:dyDescent="0.35">
      <c r="A146" s="300" t="s">
        <v>207</v>
      </c>
      <c r="B146" s="84" t="s">
        <v>208</v>
      </c>
      <c r="C146" s="62"/>
      <c r="D146" s="63"/>
      <c r="E146" s="168"/>
      <c r="F146" s="185"/>
    </row>
    <row r="147" spans="1:6" x14ac:dyDescent="0.35">
      <c r="A147" s="133" t="s">
        <v>209</v>
      </c>
      <c r="B147" s="28" t="s">
        <v>210</v>
      </c>
      <c r="C147" s="81" t="s">
        <v>184</v>
      </c>
      <c r="D147" s="386">
        <v>2</v>
      </c>
      <c r="E147" s="173"/>
      <c r="F147" s="185">
        <f>Table1423[[#This Row],[Qté]]*Table1423[[#This Row],[PU]]</f>
        <v>0</v>
      </c>
    </row>
    <row r="148" spans="1:6" x14ac:dyDescent="0.35">
      <c r="A148" s="133" t="s">
        <v>211</v>
      </c>
      <c r="B148" s="28" t="s">
        <v>212</v>
      </c>
      <c r="C148" s="81" t="s">
        <v>184</v>
      </c>
      <c r="D148" s="386">
        <v>1</v>
      </c>
      <c r="E148" s="173"/>
      <c r="F148" s="185">
        <f>Table1423[[#This Row],[Qté]]*Table1423[[#This Row],[PU]]</f>
        <v>0</v>
      </c>
    </row>
    <row r="149" spans="1:6" x14ac:dyDescent="0.35">
      <c r="A149" s="133" t="s">
        <v>213</v>
      </c>
      <c r="B149" s="28" t="s">
        <v>214</v>
      </c>
      <c r="C149" s="81" t="s">
        <v>43</v>
      </c>
      <c r="D149" s="386">
        <v>15</v>
      </c>
      <c r="E149" s="173"/>
      <c r="F149" s="185">
        <f>Table1423[[#This Row],[Qté]]*Table1423[[#This Row],[PU]]</f>
        <v>0</v>
      </c>
    </row>
    <row r="150" spans="1:6" x14ac:dyDescent="0.35">
      <c r="A150" s="133" t="s">
        <v>215</v>
      </c>
      <c r="B150" s="28" t="s">
        <v>216</v>
      </c>
      <c r="C150" s="81" t="s">
        <v>43</v>
      </c>
      <c r="D150" s="387">
        <v>45</v>
      </c>
      <c r="E150" s="173"/>
      <c r="F150" s="185">
        <f>Table1423[[#This Row],[Qté]]*Table1423[[#This Row],[PU]]</f>
        <v>0</v>
      </c>
    </row>
    <row r="151" spans="1:6" x14ac:dyDescent="0.35">
      <c r="A151" s="133" t="s">
        <v>217</v>
      </c>
      <c r="B151" s="28" t="s">
        <v>218</v>
      </c>
      <c r="C151" s="81" t="s">
        <v>43</v>
      </c>
      <c r="D151" s="387">
        <v>30</v>
      </c>
      <c r="E151" s="173"/>
      <c r="F151" s="185">
        <f>Table1423[[#This Row],[Qté]]*Table1423[[#This Row],[PU]]</f>
        <v>0</v>
      </c>
    </row>
    <row r="152" spans="1:6" s="141" customFormat="1" x14ac:dyDescent="0.35">
      <c r="A152" s="133" t="s">
        <v>219</v>
      </c>
      <c r="B152" s="28" t="s">
        <v>220</v>
      </c>
      <c r="C152" s="81" t="s">
        <v>43</v>
      </c>
      <c r="D152" s="387">
        <v>35</v>
      </c>
      <c r="E152" s="173"/>
      <c r="F152" s="185">
        <f>Table1423[[#This Row],[Qté]]*Table1423[[#This Row],[PU]]</f>
        <v>0</v>
      </c>
    </row>
    <row r="153" spans="1:6" x14ac:dyDescent="0.35">
      <c r="A153" s="133" t="s">
        <v>221</v>
      </c>
      <c r="B153" s="28" t="s">
        <v>222</v>
      </c>
      <c r="C153" s="81" t="s">
        <v>43</v>
      </c>
      <c r="D153" s="386">
        <v>6</v>
      </c>
      <c r="E153" s="173"/>
      <c r="F153" s="185">
        <f>Table1423[[#This Row],[Qté]]*Table1423[[#This Row],[PU]]</f>
        <v>0</v>
      </c>
    </row>
    <row r="154" spans="1:6" x14ac:dyDescent="0.35">
      <c r="A154" s="133" t="s">
        <v>223</v>
      </c>
      <c r="B154" s="28" t="s">
        <v>224</v>
      </c>
      <c r="C154" s="81" t="s">
        <v>11</v>
      </c>
      <c r="D154" s="388">
        <v>1</v>
      </c>
      <c r="E154" s="173"/>
      <c r="F154" s="185">
        <f>Table1423[[#This Row],[Qté]]*Table1423[[#This Row],[PU]]</f>
        <v>0</v>
      </c>
    </row>
    <row r="155" spans="1:6" ht="22.5" customHeight="1" x14ac:dyDescent="0.35">
      <c r="A155" s="133" t="s">
        <v>225</v>
      </c>
      <c r="B155" s="3" t="s">
        <v>593</v>
      </c>
      <c r="C155" s="81" t="s">
        <v>11</v>
      </c>
      <c r="D155" s="388">
        <v>1</v>
      </c>
      <c r="E155" s="173"/>
      <c r="F155" s="185">
        <f>Table1423[[#This Row],[Qté]]*Table1423[[#This Row],[PU]]</f>
        <v>0</v>
      </c>
    </row>
    <row r="156" spans="1:6" x14ac:dyDescent="0.35">
      <c r="A156" s="149" t="s">
        <v>226</v>
      </c>
      <c r="B156" s="73" t="s">
        <v>227</v>
      </c>
      <c r="C156" s="150" t="s">
        <v>11</v>
      </c>
      <c r="D156" s="389">
        <v>1</v>
      </c>
      <c r="E156" s="174"/>
      <c r="F156" s="185">
        <f>Table1423[[#This Row],[Qté]]*Table1423[[#This Row],[PU]]</f>
        <v>0</v>
      </c>
    </row>
    <row r="157" spans="1:6" x14ac:dyDescent="0.35">
      <c r="A157" s="57"/>
      <c r="B157" s="134" t="s">
        <v>228</v>
      </c>
      <c r="C157" s="135"/>
      <c r="D157" s="136"/>
      <c r="E157" s="175"/>
      <c r="F157" s="194">
        <f>F147+F148+F149+F150+F151+F152+F153+F154+F155+F156</f>
        <v>0</v>
      </c>
    </row>
    <row r="158" spans="1:6" x14ac:dyDescent="0.35">
      <c r="A158" s="241"/>
      <c r="B158" s="3"/>
      <c r="C158" s="243"/>
      <c r="D158" s="244"/>
      <c r="E158" s="245"/>
      <c r="F158" s="246"/>
    </row>
    <row r="159" spans="1:6" x14ac:dyDescent="0.35">
      <c r="A159" s="372" t="s">
        <v>574</v>
      </c>
      <c r="B159" s="361" t="s">
        <v>561</v>
      </c>
      <c r="C159" s="362"/>
      <c r="D159" s="363"/>
      <c r="E159" s="364"/>
      <c r="F159" s="365"/>
    </row>
    <row r="160" spans="1:6" x14ac:dyDescent="0.35">
      <c r="A160" s="372" t="s">
        <v>575</v>
      </c>
      <c r="B160" s="366" t="s">
        <v>562</v>
      </c>
      <c r="C160" s="367"/>
      <c r="D160" s="367"/>
      <c r="E160" s="368"/>
      <c r="F160" s="368"/>
    </row>
    <row r="161" spans="1:6" x14ac:dyDescent="0.35">
      <c r="A161" s="241" t="s">
        <v>576</v>
      </c>
      <c r="B161" s="22" t="s">
        <v>563</v>
      </c>
      <c r="C161" s="369" t="s">
        <v>43</v>
      </c>
      <c r="D161" s="369">
        <v>50</v>
      </c>
      <c r="E161" s="370"/>
      <c r="F161" s="370">
        <f t="shared" ref="F161:F164" si="1">D161*E161</f>
        <v>0</v>
      </c>
    </row>
    <row r="162" spans="1:6" x14ac:dyDescent="0.35">
      <c r="A162" s="241" t="s">
        <v>577</v>
      </c>
      <c r="B162" s="22" t="s">
        <v>564</v>
      </c>
      <c r="C162" s="369" t="s">
        <v>43</v>
      </c>
      <c r="D162" s="369">
        <v>100</v>
      </c>
      <c r="E162" s="370"/>
      <c r="F162" s="370">
        <f t="shared" si="1"/>
        <v>0</v>
      </c>
    </row>
    <row r="163" spans="1:6" x14ac:dyDescent="0.35">
      <c r="A163" s="241" t="s">
        <v>578</v>
      </c>
      <c r="B163" s="22" t="s">
        <v>565</v>
      </c>
      <c r="C163" s="369" t="s">
        <v>43</v>
      </c>
      <c r="D163" s="369">
        <v>150</v>
      </c>
      <c r="E163" s="370"/>
      <c r="F163" s="370">
        <f t="shared" si="1"/>
        <v>0</v>
      </c>
    </row>
    <row r="164" spans="1:6" ht="15" thickBot="1" x14ac:dyDescent="0.4">
      <c r="A164" s="241" t="s">
        <v>579</v>
      </c>
      <c r="B164" s="22" t="s">
        <v>566</v>
      </c>
      <c r="C164" s="369" t="s">
        <v>11</v>
      </c>
      <c r="D164" s="369">
        <v>1</v>
      </c>
      <c r="E164" s="370"/>
      <c r="F164" s="370">
        <f t="shared" si="1"/>
        <v>0</v>
      </c>
    </row>
    <row r="165" spans="1:6" x14ac:dyDescent="0.35">
      <c r="A165" s="87"/>
      <c r="B165" s="371" t="s">
        <v>573</v>
      </c>
      <c r="C165" s="88"/>
      <c r="D165" s="89"/>
      <c r="E165" s="171"/>
      <c r="F165" s="191">
        <f>SUM(F161:F164)</f>
        <v>0</v>
      </c>
    </row>
    <row r="166" spans="1:6" ht="15.5" x14ac:dyDescent="0.35">
      <c r="A166" s="301"/>
      <c r="B166" s="302" t="s">
        <v>369</v>
      </c>
      <c r="C166" s="303"/>
      <c r="D166" s="304"/>
      <c r="E166" s="305"/>
      <c r="F166" s="306">
        <f>F144+F136+F127+F109+F99+F90+F157+F165</f>
        <v>0</v>
      </c>
    </row>
    <row r="167" spans="1:6" ht="19.5" customHeight="1" x14ac:dyDescent="0.35">
      <c r="A167" s="241"/>
      <c r="B167" s="3"/>
      <c r="C167" s="243"/>
      <c r="D167" s="244"/>
      <c r="E167" s="245"/>
      <c r="F167" s="246"/>
    </row>
    <row r="168" spans="1:6" x14ac:dyDescent="0.35">
      <c r="A168" s="314">
        <v>400</v>
      </c>
      <c r="B168" s="51" t="s">
        <v>355</v>
      </c>
      <c r="C168" s="52"/>
      <c r="D168" s="271"/>
      <c r="E168" s="52"/>
      <c r="F168" s="315"/>
    </row>
    <row r="169" spans="1:6" x14ac:dyDescent="0.35">
      <c r="A169" s="316">
        <v>400.1</v>
      </c>
      <c r="B169" s="65" t="s">
        <v>278</v>
      </c>
      <c r="C169" s="66"/>
      <c r="D169" s="272"/>
      <c r="E169" s="66"/>
      <c r="F169" s="317"/>
    </row>
    <row r="170" spans="1:6" x14ac:dyDescent="0.35">
      <c r="A170" s="318" t="s">
        <v>231</v>
      </c>
      <c r="B170" s="242" t="s">
        <v>382</v>
      </c>
      <c r="C170" s="151" t="s">
        <v>23</v>
      </c>
      <c r="D170" s="153">
        <v>17.760000000000002</v>
      </c>
      <c r="E170" s="273"/>
      <c r="F170" s="185">
        <f>Table1423[[#This Row],[Qté]]*Table1423[[#This Row],[PU]]</f>
        <v>0</v>
      </c>
    </row>
    <row r="171" spans="1:6" x14ac:dyDescent="0.35">
      <c r="A171" s="318" t="s">
        <v>256</v>
      </c>
      <c r="B171" s="242" t="s">
        <v>381</v>
      </c>
      <c r="C171" s="151" t="s">
        <v>23</v>
      </c>
      <c r="D171" s="153">
        <v>3.14</v>
      </c>
      <c r="E171" s="360"/>
      <c r="F171" s="185">
        <f>Table1423[[#This Row],[Qté]]*Table1423[[#This Row],[PU]]</f>
        <v>0</v>
      </c>
    </row>
    <row r="172" spans="1:6" x14ac:dyDescent="0.35">
      <c r="A172" s="318" t="s">
        <v>383</v>
      </c>
      <c r="B172" s="44" t="s">
        <v>356</v>
      </c>
      <c r="C172" s="151" t="s">
        <v>23</v>
      </c>
      <c r="D172" s="153">
        <v>43</v>
      </c>
      <c r="E172" s="273"/>
      <c r="F172" s="185">
        <f>Table1423[[#This Row],[Qté]]*Table1423[[#This Row],[PU]]</f>
        <v>0</v>
      </c>
    </row>
    <row r="173" spans="1:6" x14ac:dyDescent="0.35">
      <c r="A173" s="318" t="s">
        <v>384</v>
      </c>
      <c r="B173" s="44" t="s">
        <v>357</v>
      </c>
      <c r="C173" s="151" t="s">
        <v>23</v>
      </c>
      <c r="D173" s="153">
        <v>0.75</v>
      </c>
      <c r="E173" s="359"/>
      <c r="F173" s="185">
        <f>Table1423[[#This Row],[Qté]]*Table1423[[#This Row],[PU]]</f>
        <v>0</v>
      </c>
    </row>
    <row r="174" spans="1:6" x14ac:dyDescent="0.35">
      <c r="A174" s="318" t="s">
        <v>385</v>
      </c>
      <c r="B174" s="44" t="s">
        <v>280</v>
      </c>
      <c r="C174" s="151" t="s">
        <v>11</v>
      </c>
      <c r="D174" s="153">
        <v>1</v>
      </c>
      <c r="E174" s="319"/>
      <c r="F174" s="185">
        <f>Table1423[[#This Row],[Qté]]*Table1423[[#This Row],[PU]]</f>
        <v>0</v>
      </c>
    </row>
    <row r="175" spans="1:6" x14ac:dyDescent="0.35">
      <c r="A175" s="318" t="s">
        <v>386</v>
      </c>
      <c r="B175" s="61" t="s">
        <v>358</v>
      </c>
      <c r="C175" s="150" t="s">
        <v>11</v>
      </c>
      <c r="D175" s="274">
        <v>1</v>
      </c>
      <c r="E175" s="273"/>
      <c r="F175" s="185">
        <f>Table1423[[#This Row],[Qté]]*Table1423[[#This Row],[PU]]</f>
        <v>0</v>
      </c>
    </row>
    <row r="176" spans="1:6" x14ac:dyDescent="0.35">
      <c r="A176" s="320"/>
      <c r="B176" s="131" t="s">
        <v>359</v>
      </c>
      <c r="C176" s="132"/>
      <c r="D176" s="275"/>
      <c r="E176" s="132"/>
      <c r="F176" s="286">
        <f>SUM(F170:F175)</f>
        <v>0</v>
      </c>
    </row>
    <row r="177" spans="1:6" x14ac:dyDescent="0.35">
      <c r="A177" s="241"/>
      <c r="B177" s="3"/>
      <c r="C177" s="243"/>
      <c r="D177" s="244"/>
      <c r="E177" s="245"/>
      <c r="F177" s="246"/>
    </row>
    <row r="178" spans="1:6" ht="36" x14ac:dyDescent="0.35">
      <c r="A178" s="235"/>
      <c r="B178" s="236" t="s">
        <v>373</v>
      </c>
      <c r="C178" s="237"/>
      <c r="D178" s="238"/>
      <c r="E178" s="239"/>
      <c r="F178" s="240">
        <f>F166+F77+F8+F176</f>
        <v>0</v>
      </c>
    </row>
    <row r="181" spans="1:6" ht="36.75" customHeight="1" x14ac:dyDescent="0.35"/>
  </sheetData>
  <mergeCells count="1">
    <mergeCell ref="A2:F2"/>
  </mergeCells>
  <phoneticPr fontId="12" type="noConversion"/>
  <pageMargins left="0.7" right="0.7" top="0.75" bottom="0.75" header="0.3" footer="0.3"/>
  <pageSetup paperSize="9" scale="83"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F222"/>
  <sheetViews>
    <sheetView topLeftCell="A52" zoomScale="98" zoomScaleNormal="98" zoomScaleSheetLayoutView="80" workbookViewId="0">
      <selection activeCell="F82" sqref="F82"/>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5.81640625" style="201" customWidth="1"/>
    <col min="7" max="16384" width="11" style="19"/>
  </cols>
  <sheetData>
    <row r="1" spans="1:6" x14ac:dyDescent="0.35">
      <c r="A1" s="45" t="s">
        <v>0</v>
      </c>
      <c r="B1" s="45"/>
      <c r="C1" s="45"/>
      <c r="D1" s="45"/>
      <c r="E1" s="45"/>
      <c r="F1" s="183"/>
    </row>
    <row r="2" spans="1:6" ht="27" customHeight="1" x14ac:dyDescent="0.35">
      <c r="A2" s="409" t="s">
        <v>1</v>
      </c>
      <c r="B2" s="409"/>
      <c r="C2" s="409"/>
      <c r="D2" s="409"/>
      <c r="E2" s="409"/>
      <c r="F2" s="409"/>
    </row>
    <row r="3" spans="1:6" x14ac:dyDescent="0.35">
      <c r="A3" s="137" t="s">
        <v>0</v>
      </c>
      <c r="B3" s="137" t="s">
        <v>580</v>
      </c>
      <c r="C3" s="137" t="s">
        <v>581</v>
      </c>
      <c r="D3" s="46"/>
      <c r="E3" s="45"/>
      <c r="F3" s="183"/>
    </row>
    <row r="4" spans="1:6" x14ac:dyDescent="0.35">
      <c r="A4" s="47" t="s">
        <v>2</v>
      </c>
      <c r="B4" s="48" t="s">
        <v>3</v>
      </c>
      <c r="C4" s="48" t="s">
        <v>4</v>
      </c>
      <c r="D4" s="48" t="s">
        <v>5</v>
      </c>
      <c r="E4" s="49" t="s">
        <v>6</v>
      </c>
      <c r="F4" s="184" t="s">
        <v>7</v>
      </c>
    </row>
    <row r="5" spans="1:6" x14ac:dyDescent="0.35">
      <c r="A5" s="241"/>
      <c r="B5" s="242"/>
      <c r="C5" s="243"/>
      <c r="D5" s="244"/>
      <c r="E5" s="245"/>
      <c r="F5" s="246"/>
    </row>
    <row r="6" spans="1:6" x14ac:dyDescent="0.35">
      <c r="A6" s="50">
        <v>500</v>
      </c>
      <c r="B6" s="154" t="s">
        <v>229</v>
      </c>
      <c r="C6" s="155"/>
      <c r="D6" s="156"/>
      <c r="E6" s="176"/>
      <c r="F6" s="195"/>
    </row>
    <row r="7" spans="1:6" x14ac:dyDescent="0.35">
      <c r="A7" s="90"/>
      <c r="B7" s="44"/>
      <c r="C7" s="55"/>
      <c r="D7" s="91"/>
      <c r="E7" s="168"/>
      <c r="F7" s="185"/>
    </row>
    <row r="8" spans="1:6" x14ac:dyDescent="0.35">
      <c r="A8" s="321">
        <v>510</v>
      </c>
      <c r="B8" s="157" t="s">
        <v>230</v>
      </c>
      <c r="C8" s="297"/>
      <c r="D8" s="312"/>
      <c r="E8" s="298"/>
      <c r="F8" s="299"/>
    </row>
    <row r="9" spans="1:6" x14ac:dyDescent="0.35">
      <c r="A9" s="161" t="s">
        <v>387</v>
      </c>
      <c r="B9" s="158" t="s">
        <v>232</v>
      </c>
      <c r="C9" s="159"/>
      <c r="D9" s="160"/>
      <c r="E9" s="177"/>
      <c r="F9" s="196"/>
    </row>
    <row r="10" spans="1:6" x14ac:dyDescent="0.35">
      <c r="A10" s="20" t="s">
        <v>388</v>
      </c>
      <c r="B10" s="5" t="s">
        <v>377</v>
      </c>
      <c r="C10" s="55"/>
      <c r="D10" s="91"/>
      <c r="E10" s="168"/>
      <c r="F10" s="185"/>
    </row>
    <row r="11" spans="1:6" x14ac:dyDescent="0.35">
      <c r="A11" s="20" t="s">
        <v>389</v>
      </c>
      <c r="B11" s="32" t="s">
        <v>233</v>
      </c>
      <c r="C11" s="33" t="s">
        <v>234</v>
      </c>
      <c r="D11" s="31">
        <f>3.54*5.3*1.8</f>
        <v>33.771599999999999</v>
      </c>
      <c r="E11" s="168"/>
      <c r="F11" s="185">
        <f>Table142[[#This Row],[Qté]]*Table142[[#This Row],[PU]]</f>
        <v>0</v>
      </c>
    </row>
    <row r="12" spans="1:6" x14ac:dyDescent="0.35">
      <c r="A12" s="20" t="s">
        <v>390</v>
      </c>
      <c r="B12" s="34" t="s">
        <v>235</v>
      </c>
      <c r="C12" s="33" t="s">
        <v>234</v>
      </c>
      <c r="D12" s="31">
        <f>0.25+0.282</f>
        <v>0.53200000000000003</v>
      </c>
      <c r="E12" s="168"/>
      <c r="F12" s="185">
        <f>Table142[[#This Row],[Qté]]*Table142[[#This Row],[PU]]</f>
        <v>0</v>
      </c>
    </row>
    <row r="13" spans="1:6" x14ac:dyDescent="0.35">
      <c r="A13" s="20" t="s">
        <v>391</v>
      </c>
      <c r="B13" s="34" t="s">
        <v>236</v>
      </c>
      <c r="C13" s="33" t="s">
        <v>234</v>
      </c>
      <c r="D13" s="31">
        <v>5.73</v>
      </c>
      <c r="E13" s="168"/>
      <c r="F13" s="185">
        <f>Table142[[#This Row],[Qté]]*Table142[[#This Row],[PU]]</f>
        <v>0</v>
      </c>
    </row>
    <row r="14" spans="1:6" x14ac:dyDescent="0.35">
      <c r="A14" s="20" t="s">
        <v>392</v>
      </c>
      <c r="B14" s="34" t="s">
        <v>237</v>
      </c>
      <c r="C14" s="33" t="s">
        <v>234</v>
      </c>
      <c r="D14" s="31">
        <v>3.81</v>
      </c>
      <c r="E14" s="168"/>
      <c r="F14" s="185">
        <f>Table142[[#This Row],[Qté]]*Table142[[#This Row],[PU]]</f>
        <v>0</v>
      </c>
    </row>
    <row r="15" spans="1:6" x14ac:dyDescent="0.35">
      <c r="A15" s="20" t="s">
        <v>393</v>
      </c>
      <c r="B15" s="34" t="s">
        <v>238</v>
      </c>
      <c r="C15" s="33" t="s">
        <v>234</v>
      </c>
      <c r="D15" s="31">
        <f>0.2*0.2*1.9</f>
        <v>7.6000000000000012E-2</v>
      </c>
      <c r="E15" s="168"/>
      <c r="F15" s="185">
        <f>Table142[[#This Row],[Qté]]*Table142[[#This Row],[PU]]</f>
        <v>0</v>
      </c>
    </row>
    <row r="16" spans="1:6" x14ac:dyDescent="0.35">
      <c r="A16" s="20" t="s">
        <v>394</v>
      </c>
      <c r="B16" s="34" t="s">
        <v>239</v>
      </c>
      <c r="C16" s="33" t="s">
        <v>234</v>
      </c>
      <c r="D16" s="31">
        <f>0.2*0.4*1.9</f>
        <v>0.15200000000000002</v>
      </c>
      <c r="E16" s="168"/>
      <c r="F16" s="185">
        <f>Table142[[#This Row],[Qté]]*Table142[[#This Row],[PU]]</f>
        <v>0</v>
      </c>
    </row>
    <row r="17" spans="1:6" x14ac:dyDescent="0.35">
      <c r="A17" s="20" t="s">
        <v>395</v>
      </c>
      <c r="B17" s="35" t="s">
        <v>240</v>
      </c>
      <c r="C17" s="33" t="s">
        <v>234</v>
      </c>
      <c r="D17" s="31">
        <f>0.2205+0.4824</f>
        <v>0.70289999999999997</v>
      </c>
      <c r="E17" s="168"/>
      <c r="F17" s="185">
        <f>Table142[[#This Row],[Qté]]*Table142[[#This Row],[PU]]</f>
        <v>0</v>
      </c>
    </row>
    <row r="18" spans="1:6" x14ac:dyDescent="0.35">
      <c r="A18" s="20" t="s">
        <v>396</v>
      </c>
      <c r="B18" s="36" t="s">
        <v>241</v>
      </c>
      <c r="C18" s="33" t="s">
        <v>234</v>
      </c>
      <c r="D18" s="31">
        <v>2.38</v>
      </c>
      <c r="E18" s="168"/>
      <c r="F18" s="185">
        <f>Table142[[#This Row],[Qté]]*Table142[[#This Row],[PU]]</f>
        <v>0</v>
      </c>
    </row>
    <row r="19" spans="1:6" x14ac:dyDescent="0.35">
      <c r="A19" s="20" t="s">
        <v>397</v>
      </c>
      <c r="B19" s="34" t="s">
        <v>242</v>
      </c>
      <c r="C19" s="38" t="s">
        <v>14</v>
      </c>
      <c r="D19" s="39">
        <v>82.1</v>
      </c>
      <c r="E19" s="168"/>
      <c r="F19" s="185">
        <f>Table142[[#This Row],[Qté]]*Table142[[#This Row],[PU]]</f>
        <v>0</v>
      </c>
    </row>
    <row r="20" spans="1:6" x14ac:dyDescent="0.35">
      <c r="A20" s="37"/>
      <c r="B20" s="323" t="s">
        <v>404</v>
      </c>
      <c r="C20" s="40"/>
      <c r="D20" s="40"/>
      <c r="E20" s="178"/>
      <c r="F20" s="197">
        <f>SUM(F11:F19)</f>
        <v>0</v>
      </c>
    </row>
    <row r="21" spans="1:6" x14ac:dyDescent="0.35">
      <c r="A21" s="90"/>
      <c r="B21" s="44"/>
      <c r="C21" s="55"/>
      <c r="D21" s="91"/>
      <c r="E21" s="168"/>
      <c r="F21" s="185"/>
    </row>
    <row r="22" spans="1:6" x14ac:dyDescent="0.35">
      <c r="A22" s="21" t="s">
        <v>389</v>
      </c>
      <c r="B22" s="103" t="s">
        <v>243</v>
      </c>
      <c r="C22" s="104"/>
      <c r="D22" s="104"/>
      <c r="E22" s="168"/>
      <c r="F22" s="185"/>
    </row>
    <row r="23" spans="1:6" x14ac:dyDescent="0.35">
      <c r="A23" s="322" t="s">
        <v>398</v>
      </c>
      <c r="B23" s="147" t="s">
        <v>244</v>
      </c>
      <c r="C23" s="144" t="s">
        <v>245</v>
      </c>
      <c r="D23" s="211">
        <f>20.89*0.15*0.3</f>
        <v>0.94005000000000005</v>
      </c>
      <c r="E23" s="179"/>
      <c r="F23" s="198">
        <f>Table142[[#This Row],[Qté]]*Table142[[#This Row],[PU]]</f>
        <v>0</v>
      </c>
    </row>
    <row r="24" spans="1:6" x14ac:dyDescent="0.35">
      <c r="A24" s="322" t="s">
        <v>399</v>
      </c>
      <c r="B24" s="147" t="s">
        <v>246</v>
      </c>
      <c r="C24" s="144" t="s">
        <v>245</v>
      </c>
      <c r="D24" s="211">
        <v>3.96</v>
      </c>
      <c r="E24" s="179"/>
      <c r="F24" s="198">
        <f>Table142[[#This Row],[Qté]]*Table142[[#This Row],[PU]]</f>
        <v>0</v>
      </c>
    </row>
    <row r="25" spans="1:6" x14ac:dyDescent="0.35">
      <c r="A25" s="322" t="s">
        <v>400</v>
      </c>
      <c r="B25" s="147" t="s">
        <v>235</v>
      </c>
      <c r="C25" s="144" t="s">
        <v>245</v>
      </c>
      <c r="D25" s="148">
        <f>20.89*0.4*0.05</f>
        <v>0.4178</v>
      </c>
      <c r="E25" s="179"/>
      <c r="F25" s="198">
        <f>Table142[[#This Row],[Qté]]*Table142[[#This Row],[PU]]</f>
        <v>0</v>
      </c>
    </row>
    <row r="26" spans="1:6" x14ac:dyDescent="0.35">
      <c r="A26" s="322" t="s">
        <v>401</v>
      </c>
      <c r="B26" s="147" t="s">
        <v>247</v>
      </c>
      <c r="C26" s="144" t="s">
        <v>245</v>
      </c>
      <c r="D26" s="148">
        <f>20.89*0.2*0.65</f>
        <v>2.7157</v>
      </c>
      <c r="E26" s="179"/>
      <c r="F26" s="198">
        <f>Table142[[#This Row],[Qté]]*Table142[[#This Row],[PU]]</f>
        <v>0</v>
      </c>
    </row>
    <row r="27" spans="1:6" x14ac:dyDescent="0.35">
      <c r="A27" s="322" t="s">
        <v>402</v>
      </c>
      <c r="B27" s="147" t="s">
        <v>248</v>
      </c>
      <c r="C27" s="144" t="s">
        <v>245</v>
      </c>
      <c r="D27" s="148">
        <f>(0.2*0.4*2*0.8*0.1)+(0.2*0.4*2*0.8)</f>
        <v>0.14080000000000004</v>
      </c>
      <c r="E27" s="179"/>
      <c r="F27" s="198">
        <f>Table142[[#This Row],[Qté]]*Table142[[#This Row],[PU]]</f>
        <v>0</v>
      </c>
    </row>
    <row r="28" spans="1:6" x14ac:dyDescent="0.35">
      <c r="A28" s="322" t="s">
        <v>403</v>
      </c>
      <c r="B28" s="147" t="s">
        <v>249</v>
      </c>
      <c r="C28" s="144" t="s">
        <v>245</v>
      </c>
      <c r="D28" s="146">
        <f>20.89*0.2*0.15</f>
        <v>0.62669999999999992</v>
      </c>
      <c r="E28" s="179"/>
      <c r="F28" s="198">
        <f>Table142[[#This Row],[Qté]]*Table142[[#This Row],[PU]]</f>
        <v>0</v>
      </c>
    </row>
    <row r="29" spans="1:6" x14ac:dyDescent="0.35">
      <c r="A29" s="37"/>
      <c r="B29" s="323" t="s">
        <v>404</v>
      </c>
      <c r="C29" s="40"/>
      <c r="D29" s="40"/>
      <c r="E29" s="178"/>
      <c r="F29" s="197">
        <f>SUM(F23:F28)</f>
        <v>0</v>
      </c>
    </row>
    <row r="30" spans="1:6" x14ac:dyDescent="0.35">
      <c r="A30" s="90"/>
      <c r="B30" s="44"/>
      <c r="C30" s="55"/>
      <c r="D30" s="91"/>
      <c r="E30" s="168"/>
      <c r="F30" s="185"/>
    </row>
    <row r="31" spans="1:6" x14ac:dyDescent="0.35">
      <c r="A31" s="21" t="s">
        <v>390</v>
      </c>
      <c r="B31" s="107" t="s">
        <v>250</v>
      </c>
      <c r="C31" s="108"/>
      <c r="D31" s="108"/>
      <c r="E31" s="168"/>
      <c r="F31" s="185"/>
    </row>
    <row r="32" spans="1:6" x14ac:dyDescent="0.35">
      <c r="A32" s="8" t="s">
        <v>405</v>
      </c>
      <c r="B32" s="10" t="s">
        <v>378</v>
      </c>
      <c r="C32" s="33" t="s">
        <v>234</v>
      </c>
      <c r="D32" s="106">
        <f>10.52+2.17</f>
        <v>12.69</v>
      </c>
      <c r="E32" s="168"/>
      <c r="F32" s="185">
        <f>Table142[[#This Row],[Qté]]*Table142[[#This Row],[PU]]</f>
        <v>0</v>
      </c>
    </row>
    <row r="33" spans="1:6" x14ac:dyDescent="0.35">
      <c r="A33" s="8" t="s">
        <v>406</v>
      </c>
      <c r="B33" s="10" t="s">
        <v>379</v>
      </c>
      <c r="C33" s="33" t="s">
        <v>234</v>
      </c>
      <c r="D33" s="106">
        <v>0.38</v>
      </c>
      <c r="E33" s="168"/>
      <c r="F33" s="185">
        <f>Table142[[#This Row],[Qté]]*Table142[[#This Row],[PU]]</f>
        <v>0</v>
      </c>
    </row>
    <row r="34" spans="1:6" x14ac:dyDescent="0.35">
      <c r="A34" s="8" t="s">
        <v>407</v>
      </c>
      <c r="B34" s="109" t="s">
        <v>251</v>
      </c>
      <c r="C34" s="33" t="s">
        <v>234</v>
      </c>
      <c r="D34" s="106">
        <v>1.7</v>
      </c>
      <c r="E34" s="168"/>
      <c r="F34" s="185">
        <f>Table142[[#This Row],[Qté]]*Table142[[#This Row],[PU]]</f>
        <v>0</v>
      </c>
    </row>
    <row r="35" spans="1:6" x14ac:dyDescent="0.35">
      <c r="A35" s="8" t="s">
        <v>408</v>
      </c>
      <c r="B35" s="105" t="s">
        <v>252</v>
      </c>
      <c r="C35" s="33" t="s">
        <v>234</v>
      </c>
      <c r="D35" s="106">
        <f>29.09*0.15*0.26</f>
        <v>1.1345100000000001</v>
      </c>
      <c r="E35" s="168"/>
      <c r="F35" s="185">
        <f>Table142[[#This Row],[Qté]]*Table142[[#This Row],[PU]]</f>
        <v>0</v>
      </c>
    </row>
    <row r="36" spans="1:6" x14ac:dyDescent="0.35">
      <c r="A36" s="8" t="s">
        <v>409</v>
      </c>
      <c r="B36" s="105" t="s">
        <v>253</v>
      </c>
      <c r="C36" s="33" t="s">
        <v>234</v>
      </c>
      <c r="D36" s="110">
        <f>5.511*0.15*0.22</f>
        <v>0.181863</v>
      </c>
      <c r="E36" s="168"/>
      <c r="F36" s="185">
        <f>Table142[[#This Row],[Qté]]*Table142[[#This Row],[PU]]</f>
        <v>0</v>
      </c>
    </row>
    <row r="37" spans="1:6" x14ac:dyDescent="0.35">
      <c r="A37" s="37"/>
      <c r="B37" s="323" t="s">
        <v>410</v>
      </c>
      <c r="C37" s="40"/>
      <c r="D37" s="40"/>
      <c r="E37" s="178"/>
      <c r="F37" s="197">
        <f>SUM(F32:F36)</f>
        <v>0</v>
      </c>
    </row>
    <row r="38" spans="1:6" x14ac:dyDescent="0.35">
      <c r="A38" s="90"/>
      <c r="B38" s="44"/>
      <c r="C38" s="55"/>
      <c r="D38" s="91"/>
      <c r="E38" s="168"/>
      <c r="F38" s="185"/>
    </row>
    <row r="39" spans="1:6" x14ac:dyDescent="0.35">
      <c r="A39" s="21" t="s">
        <v>391</v>
      </c>
      <c r="B39" s="111" t="s">
        <v>254</v>
      </c>
      <c r="C39" s="112"/>
      <c r="D39" s="112"/>
      <c r="E39" s="168"/>
      <c r="F39" s="185"/>
    </row>
    <row r="40" spans="1:6" x14ac:dyDescent="0.35">
      <c r="A40" s="167" t="s">
        <v>411</v>
      </c>
      <c r="B40" s="36" t="s">
        <v>255</v>
      </c>
      <c r="C40" s="33" t="s">
        <v>234</v>
      </c>
      <c r="D40" s="113">
        <v>2.0499999999999998</v>
      </c>
      <c r="E40" s="168"/>
      <c r="F40" s="185">
        <f>Table142[[#This Row],[Qté]]*Table142[[#This Row],[PU]]</f>
        <v>0</v>
      </c>
    </row>
    <row r="41" spans="1:6" x14ac:dyDescent="0.35">
      <c r="A41" s="37"/>
      <c r="B41" s="323" t="s">
        <v>419</v>
      </c>
      <c r="C41" s="40"/>
      <c r="D41" s="40"/>
      <c r="E41" s="178"/>
      <c r="F41" s="197">
        <f>SUM(F40:F40)</f>
        <v>0</v>
      </c>
    </row>
    <row r="42" spans="1:6" x14ac:dyDescent="0.35">
      <c r="A42" s="90"/>
      <c r="B42" s="44"/>
      <c r="C42" s="55"/>
      <c r="D42" s="91"/>
      <c r="E42" s="168"/>
      <c r="F42" s="185"/>
    </row>
    <row r="43" spans="1:6" x14ac:dyDescent="0.35">
      <c r="A43" s="161" t="s">
        <v>412</v>
      </c>
      <c r="B43" s="158" t="s">
        <v>257</v>
      </c>
      <c r="C43" s="159"/>
      <c r="D43" s="160"/>
      <c r="E43" s="177"/>
      <c r="F43" s="196"/>
    </row>
    <row r="44" spans="1:6" x14ac:dyDescent="0.35">
      <c r="A44" s="21" t="s">
        <v>413</v>
      </c>
      <c r="B44" s="103" t="s">
        <v>258</v>
      </c>
      <c r="C44" s="113"/>
      <c r="D44" s="110"/>
      <c r="E44" s="168"/>
      <c r="F44" s="185"/>
    </row>
    <row r="45" spans="1:6" x14ac:dyDescent="0.35">
      <c r="A45" s="167" t="s">
        <v>414</v>
      </c>
      <c r="B45" s="105" t="s">
        <v>259</v>
      </c>
      <c r="C45" s="113" t="s">
        <v>14</v>
      </c>
      <c r="D45" s="110">
        <v>13.6</v>
      </c>
      <c r="E45" s="168"/>
      <c r="F45" s="185">
        <f>Table142[[#This Row],[Qté]]*Table142[[#This Row],[PU]]</f>
        <v>0</v>
      </c>
    </row>
    <row r="46" spans="1:6" x14ac:dyDescent="0.35">
      <c r="A46" s="167" t="s">
        <v>415</v>
      </c>
      <c r="B46" s="105" t="s">
        <v>260</v>
      </c>
      <c r="C46" s="113" t="s">
        <v>14</v>
      </c>
      <c r="D46" s="110">
        <f>3.5*2+2.9*2+3.1</f>
        <v>15.9</v>
      </c>
      <c r="E46" s="168"/>
      <c r="F46" s="185">
        <f>Table142[[#This Row],[Qté]]*Table142[[#This Row],[PU]]</f>
        <v>0</v>
      </c>
    </row>
    <row r="47" spans="1:6" x14ac:dyDescent="0.35">
      <c r="A47" s="167" t="s">
        <v>416</v>
      </c>
      <c r="B47" s="105" t="s">
        <v>261</v>
      </c>
      <c r="C47" s="113" t="s">
        <v>14</v>
      </c>
      <c r="D47" s="110">
        <v>54</v>
      </c>
      <c r="E47" s="168"/>
      <c r="F47" s="185">
        <f>Table142[[#This Row],[Qté]]*Table142[[#This Row],[PU]]</f>
        <v>0</v>
      </c>
    </row>
    <row r="48" spans="1:6" x14ac:dyDescent="0.35">
      <c r="A48" s="167" t="s">
        <v>417</v>
      </c>
      <c r="B48" s="105" t="s">
        <v>262</v>
      </c>
      <c r="C48" s="113" t="s">
        <v>14</v>
      </c>
      <c r="D48" s="110">
        <f>21.01*1.15</f>
        <v>24.1615</v>
      </c>
      <c r="E48" s="168"/>
      <c r="F48" s="185">
        <f>Table142[[#This Row],[Qté]]*Table142[[#This Row],[PU]]</f>
        <v>0</v>
      </c>
    </row>
    <row r="49" spans="1:6" s="141" customFormat="1" x14ac:dyDescent="0.35">
      <c r="A49" s="167" t="s">
        <v>418</v>
      </c>
      <c r="B49" s="73" t="s">
        <v>263</v>
      </c>
      <c r="C49" s="145" t="s">
        <v>14</v>
      </c>
      <c r="D49" s="146">
        <f>4.65*3.35</f>
        <v>15.577500000000002</v>
      </c>
      <c r="E49" s="179"/>
      <c r="F49" s="198">
        <f>Table142[[#This Row],[Qté]]*Table142[[#This Row],[PU]]</f>
        <v>0</v>
      </c>
    </row>
    <row r="50" spans="1:6" x14ac:dyDescent="0.35">
      <c r="A50" s="37"/>
      <c r="B50" s="323" t="s">
        <v>420</v>
      </c>
      <c r="C50" s="40"/>
      <c r="D50" s="40"/>
      <c r="E50" s="178"/>
      <c r="F50" s="197">
        <f>SUM(F45:F49)</f>
        <v>0</v>
      </c>
    </row>
    <row r="51" spans="1:6" x14ac:dyDescent="0.35">
      <c r="A51" s="90"/>
      <c r="B51" s="44"/>
      <c r="C51" s="55"/>
      <c r="D51" s="91"/>
      <c r="E51" s="168"/>
      <c r="F51" s="185"/>
    </row>
    <row r="52" spans="1:6" x14ac:dyDescent="0.35">
      <c r="A52" s="21" t="s">
        <v>421</v>
      </c>
      <c r="B52" s="103" t="s">
        <v>73</v>
      </c>
      <c r="C52" s="113"/>
      <c r="D52" s="110"/>
      <c r="E52" s="168"/>
      <c r="F52" s="185"/>
    </row>
    <row r="53" spans="1:6" x14ac:dyDescent="0.35">
      <c r="A53" s="215" t="s">
        <v>422</v>
      </c>
      <c r="B53" s="73" t="s">
        <v>264</v>
      </c>
      <c r="C53" s="145" t="s">
        <v>76</v>
      </c>
      <c r="D53" s="146">
        <v>1</v>
      </c>
      <c r="E53" s="179"/>
      <c r="F53" s="198">
        <f>Table142[[#This Row],[Qté]]*Table142[[#This Row],[PU]]</f>
        <v>0</v>
      </c>
    </row>
    <row r="54" spans="1:6" x14ac:dyDescent="0.35">
      <c r="A54" s="215" t="s">
        <v>423</v>
      </c>
      <c r="B54" s="73" t="s">
        <v>265</v>
      </c>
      <c r="C54" s="145" t="s">
        <v>76</v>
      </c>
      <c r="D54" s="146">
        <v>2</v>
      </c>
      <c r="E54" s="179"/>
      <c r="F54" s="198">
        <f>Table142[[#This Row],[Qté]]*Table142[[#This Row],[PU]]</f>
        <v>0</v>
      </c>
    </row>
    <row r="55" spans="1:6" ht="25" x14ac:dyDescent="0.35">
      <c r="A55" s="215" t="s">
        <v>424</v>
      </c>
      <c r="B55" s="73" t="s">
        <v>266</v>
      </c>
      <c r="C55" s="145" t="s">
        <v>76</v>
      </c>
      <c r="D55" s="146">
        <v>2</v>
      </c>
      <c r="E55" s="179"/>
      <c r="F55" s="198">
        <f>Table142[[#This Row],[Qté]]*Table142[[#This Row],[PU]]</f>
        <v>0</v>
      </c>
    </row>
    <row r="56" spans="1:6" ht="25" x14ac:dyDescent="0.35">
      <c r="A56" s="215" t="s">
        <v>425</v>
      </c>
      <c r="B56" s="73" t="s">
        <v>267</v>
      </c>
      <c r="C56" s="145" t="s">
        <v>76</v>
      </c>
      <c r="D56" s="146">
        <v>1</v>
      </c>
      <c r="E56" s="179"/>
      <c r="F56" s="198">
        <f>Table142[[#This Row],[Qté]]*Table142[[#This Row],[PU]]</f>
        <v>0</v>
      </c>
    </row>
    <row r="57" spans="1:6" ht="25" x14ac:dyDescent="0.35">
      <c r="A57" s="215" t="s">
        <v>426</v>
      </c>
      <c r="B57" s="73" t="s">
        <v>268</v>
      </c>
      <c r="C57" s="145" t="s">
        <v>76</v>
      </c>
      <c r="D57" s="146">
        <v>1</v>
      </c>
      <c r="E57" s="179"/>
      <c r="F57" s="198">
        <f>Table142[[#This Row],[Qté]]*Table142[[#This Row],[PU]]</f>
        <v>0</v>
      </c>
    </row>
    <row r="58" spans="1:6" ht="25" x14ac:dyDescent="0.35">
      <c r="A58" s="215" t="s">
        <v>427</v>
      </c>
      <c r="B58" s="73" t="s">
        <v>269</v>
      </c>
      <c r="C58" s="145" t="s">
        <v>76</v>
      </c>
      <c r="D58" s="146">
        <v>1</v>
      </c>
      <c r="E58" s="179"/>
      <c r="F58" s="198">
        <f>Table142[[#This Row],[Qté]]*Table142[[#This Row],[PU]]</f>
        <v>0</v>
      </c>
    </row>
    <row r="59" spans="1:6" s="141" customFormat="1" x14ac:dyDescent="0.35">
      <c r="A59" s="215" t="s">
        <v>428</v>
      </c>
      <c r="B59" s="73" t="s">
        <v>270</v>
      </c>
      <c r="C59" s="145" t="s">
        <v>76</v>
      </c>
      <c r="D59" s="146">
        <v>1</v>
      </c>
      <c r="E59" s="179"/>
      <c r="F59" s="198">
        <f>Table142[[#This Row],[Qté]]*Table142[[#This Row],[PU]]</f>
        <v>0</v>
      </c>
    </row>
    <row r="60" spans="1:6" s="141" customFormat="1" ht="37.5" x14ac:dyDescent="0.35">
      <c r="A60" s="215" t="s">
        <v>429</v>
      </c>
      <c r="B60" s="73" t="s">
        <v>271</v>
      </c>
      <c r="C60" s="145" t="s">
        <v>76</v>
      </c>
      <c r="D60" s="146">
        <v>6</v>
      </c>
      <c r="E60" s="179"/>
      <c r="F60" s="198">
        <f>Table142[[#This Row],[Qté]]*Table142[[#This Row],[PU]]</f>
        <v>0</v>
      </c>
    </row>
    <row r="61" spans="1:6" x14ac:dyDescent="0.35">
      <c r="A61" s="37"/>
      <c r="B61" s="323" t="s">
        <v>435</v>
      </c>
      <c r="C61" s="40"/>
      <c r="D61" s="40"/>
      <c r="E61" s="178"/>
      <c r="F61" s="197">
        <f>SUM(F53:F60)</f>
        <v>0</v>
      </c>
    </row>
    <row r="62" spans="1:6" x14ac:dyDescent="0.35">
      <c r="A62" s="90"/>
      <c r="B62" s="44"/>
      <c r="C62" s="55"/>
      <c r="D62" s="91"/>
      <c r="E62" s="168"/>
      <c r="F62" s="185"/>
    </row>
    <row r="63" spans="1:6" x14ac:dyDescent="0.35">
      <c r="A63" s="21" t="s">
        <v>430</v>
      </c>
      <c r="B63" s="103" t="s">
        <v>272</v>
      </c>
      <c r="C63" s="115"/>
      <c r="D63" s="115"/>
      <c r="E63" s="168"/>
      <c r="F63" s="185">
        <f>Table142[[#This Row],[Qté]]*Table142[[#This Row],[PU]]</f>
        <v>0</v>
      </c>
    </row>
    <row r="64" spans="1:6" x14ac:dyDescent="0.35">
      <c r="A64" s="167" t="s">
        <v>431</v>
      </c>
      <c r="B64" s="114" t="s">
        <v>273</v>
      </c>
      <c r="C64" s="113" t="s">
        <v>14</v>
      </c>
      <c r="D64" s="110">
        <v>70.63</v>
      </c>
      <c r="E64" s="168"/>
      <c r="F64" s="185">
        <f>Table142[[#This Row],[Qté]]*Table142[[#This Row],[PU]]</f>
        <v>0</v>
      </c>
    </row>
    <row r="65" spans="1:6" x14ac:dyDescent="0.35">
      <c r="A65" s="167" t="s">
        <v>432</v>
      </c>
      <c r="B65" s="114" t="s">
        <v>274</v>
      </c>
      <c r="C65" s="113" t="s">
        <v>14</v>
      </c>
      <c r="D65" s="110">
        <v>53.4</v>
      </c>
      <c r="E65" s="168"/>
      <c r="F65" s="185">
        <f>Table142[[#This Row],[Qté]]*Table142[[#This Row],[PU]]</f>
        <v>0</v>
      </c>
    </row>
    <row r="66" spans="1:6" x14ac:dyDescent="0.35">
      <c r="A66" s="167" t="s">
        <v>433</v>
      </c>
      <c r="B66" s="7" t="s">
        <v>275</v>
      </c>
      <c r="C66" s="167" t="s">
        <v>14</v>
      </c>
      <c r="D66" s="12">
        <v>15.56</v>
      </c>
      <c r="E66" s="168"/>
      <c r="F66" s="185">
        <f>Table142[[#This Row],[Qté]]*Table142[[#This Row],[PU]]</f>
        <v>0</v>
      </c>
    </row>
    <row r="67" spans="1:6" s="141" customFormat="1" x14ac:dyDescent="0.35">
      <c r="A67" s="167" t="s">
        <v>434</v>
      </c>
      <c r="B67" s="147" t="s">
        <v>276</v>
      </c>
      <c r="C67" s="144" t="s">
        <v>14</v>
      </c>
      <c r="D67" s="148">
        <v>14.88</v>
      </c>
      <c r="E67" s="179"/>
      <c r="F67" s="198">
        <f>Table142[[#This Row],[Qté]]*Table142[[#This Row],[PU]]</f>
        <v>0</v>
      </c>
    </row>
    <row r="68" spans="1:6" x14ac:dyDescent="0.35">
      <c r="A68" s="37"/>
      <c r="B68" s="323" t="s">
        <v>436</v>
      </c>
      <c r="C68" s="40"/>
      <c r="D68" s="40"/>
      <c r="E68" s="178"/>
      <c r="F68" s="197">
        <f>SUM(F62:F67)</f>
        <v>0</v>
      </c>
    </row>
    <row r="69" spans="1:6" x14ac:dyDescent="0.35">
      <c r="A69" s="90"/>
      <c r="B69" s="44"/>
      <c r="C69" s="55"/>
      <c r="D69" s="91"/>
      <c r="E69" s="168"/>
      <c r="F69" s="185"/>
    </row>
    <row r="70" spans="1:6" x14ac:dyDescent="0.35">
      <c r="A70" s="21" t="s">
        <v>437</v>
      </c>
      <c r="B70" s="116" t="s">
        <v>55</v>
      </c>
      <c r="C70" s="117"/>
      <c r="D70" s="117"/>
      <c r="E70" s="168"/>
      <c r="F70" s="185"/>
    </row>
    <row r="71" spans="1:6" x14ac:dyDescent="0.35">
      <c r="A71" s="167" t="s">
        <v>438</v>
      </c>
      <c r="B71" s="73" t="s">
        <v>59</v>
      </c>
      <c r="C71" s="165" t="s">
        <v>234</v>
      </c>
      <c r="D71" s="118">
        <f>3.57*0.05*0.1*5</f>
        <v>8.925000000000001E-2</v>
      </c>
      <c r="E71" s="168"/>
      <c r="F71" s="185">
        <f>Table142[[#This Row],[Qté]]*Table142[[#This Row],[PU]]</f>
        <v>0</v>
      </c>
    </row>
    <row r="72" spans="1:6" x14ac:dyDescent="0.35">
      <c r="A72" s="167" t="s">
        <v>439</v>
      </c>
      <c r="B72" s="73" t="s">
        <v>61</v>
      </c>
      <c r="C72" s="165" t="s">
        <v>234</v>
      </c>
      <c r="D72" s="118">
        <f>4.8*3*3*0.05*0.05</f>
        <v>0.10799999999999998</v>
      </c>
      <c r="E72" s="168"/>
      <c r="F72" s="185">
        <f>Table142[[#This Row],[Qté]]*Table142[[#This Row],[PU]]</f>
        <v>0</v>
      </c>
    </row>
    <row r="73" spans="1:6" x14ac:dyDescent="0.35">
      <c r="A73" s="167" t="s">
        <v>440</v>
      </c>
      <c r="B73" s="73" t="s">
        <v>63</v>
      </c>
      <c r="C73" s="118" t="s">
        <v>14</v>
      </c>
      <c r="D73" s="118">
        <f>7.83+3.9</f>
        <v>11.73</v>
      </c>
      <c r="E73" s="168"/>
      <c r="F73" s="185">
        <f>Table142[[#This Row],[Qté]]*Table142[[#This Row],[PU]]</f>
        <v>0</v>
      </c>
    </row>
    <row r="74" spans="1:6" x14ac:dyDescent="0.35">
      <c r="A74" s="37"/>
      <c r="B74" s="102" t="s">
        <v>277</v>
      </c>
      <c r="C74" s="40"/>
      <c r="D74" s="40"/>
      <c r="E74" s="178"/>
      <c r="F74" s="197">
        <f>SUM(F70:F73)</f>
        <v>0</v>
      </c>
    </row>
    <row r="75" spans="1:6" x14ac:dyDescent="0.35">
      <c r="A75" s="90"/>
      <c r="B75" s="44"/>
      <c r="C75" s="55"/>
      <c r="D75" s="91"/>
      <c r="E75" s="168"/>
      <c r="F75" s="185"/>
    </row>
    <row r="76" spans="1:6" x14ac:dyDescent="0.35">
      <c r="A76" s="21" t="s">
        <v>441</v>
      </c>
      <c r="B76" s="116" t="s">
        <v>278</v>
      </c>
      <c r="C76" s="117"/>
      <c r="D76" s="117"/>
      <c r="E76" s="168"/>
      <c r="F76" s="185"/>
    </row>
    <row r="77" spans="1:6" x14ac:dyDescent="0.35">
      <c r="A77" s="167" t="s">
        <v>442</v>
      </c>
      <c r="B77" s="28" t="s">
        <v>279</v>
      </c>
      <c r="C77" s="55" t="s">
        <v>23</v>
      </c>
      <c r="D77" s="118">
        <v>0.28999999999999998</v>
      </c>
      <c r="E77" s="168"/>
      <c r="F77" s="185">
        <f>Table142[[#This Row],[Qté]]*Table142[[#This Row],[PU]]</f>
        <v>0</v>
      </c>
    </row>
    <row r="78" spans="1:6" x14ac:dyDescent="0.35">
      <c r="A78" s="167" t="s">
        <v>443</v>
      </c>
      <c r="B78" s="28" t="s">
        <v>280</v>
      </c>
      <c r="C78" s="38" t="s">
        <v>11</v>
      </c>
      <c r="D78" s="119">
        <v>1</v>
      </c>
      <c r="E78" s="168"/>
      <c r="F78" s="185">
        <f>Table142[[#This Row],[Qté]]*Table142[[#This Row],[PU]]</f>
        <v>0</v>
      </c>
    </row>
    <row r="79" spans="1:6" x14ac:dyDescent="0.35">
      <c r="A79" s="167" t="s">
        <v>444</v>
      </c>
      <c r="B79" s="120" t="s">
        <v>281</v>
      </c>
      <c r="C79" s="122"/>
      <c r="D79" s="122"/>
      <c r="E79" s="168"/>
      <c r="F79" s="185"/>
    </row>
    <row r="80" spans="1:6" x14ac:dyDescent="0.35">
      <c r="A80" s="167"/>
      <c r="B80" s="123" t="s">
        <v>282</v>
      </c>
      <c r="C80" s="121" t="s">
        <v>11</v>
      </c>
      <c r="D80" s="122">
        <v>1</v>
      </c>
      <c r="E80" s="168"/>
      <c r="F80" s="185">
        <f>Table142[[#This Row],[Qté]]*Table142[[#This Row],[PU]]</f>
        <v>0</v>
      </c>
    </row>
    <row r="81" spans="1:6" x14ac:dyDescent="0.35">
      <c r="A81" s="167"/>
      <c r="B81" s="123" t="s">
        <v>283</v>
      </c>
      <c r="C81" s="121" t="s">
        <v>11</v>
      </c>
      <c r="D81" s="122">
        <v>2</v>
      </c>
      <c r="E81" s="168"/>
      <c r="F81" s="185">
        <f>Table142[[#This Row],[Qté]]*Table142[[#This Row],[PU]]</f>
        <v>0</v>
      </c>
    </row>
    <row r="82" spans="1:6" x14ac:dyDescent="0.35">
      <c r="A82" s="37"/>
      <c r="B82" s="102" t="s">
        <v>284</v>
      </c>
      <c r="C82" s="40"/>
      <c r="D82" s="40"/>
      <c r="E82" s="178"/>
      <c r="F82" s="197">
        <f>SUM(F76:F81)</f>
        <v>0</v>
      </c>
    </row>
    <row r="83" spans="1:6" x14ac:dyDescent="0.35">
      <c r="A83" s="90"/>
      <c r="B83" s="44"/>
      <c r="C83" s="55"/>
      <c r="D83" s="91"/>
      <c r="E83" s="168"/>
      <c r="F83" s="185"/>
    </row>
    <row r="84" spans="1:6" x14ac:dyDescent="0.35">
      <c r="A84" s="21" t="s">
        <v>445</v>
      </c>
      <c r="B84" s="103" t="s">
        <v>208</v>
      </c>
      <c r="C84" s="115"/>
      <c r="D84" s="115"/>
      <c r="E84" s="168"/>
      <c r="F84" s="185"/>
    </row>
    <row r="85" spans="1:6" x14ac:dyDescent="0.35">
      <c r="A85" s="167" t="s">
        <v>446</v>
      </c>
      <c r="B85" s="7" t="s">
        <v>285</v>
      </c>
      <c r="C85" s="167" t="s">
        <v>43</v>
      </c>
      <c r="D85" s="12">
        <v>12</v>
      </c>
      <c r="E85" s="173"/>
      <c r="F85" s="185">
        <f>Table142[[#This Row],[Qté]]*Table142[[#This Row],[PU]]</f>
        <v>0</v>
      </c>
    </row>
    <row r="86" spans="1:6" x14ac:dyDescent="0.35">
      <c r="A86" s="167" t="s">
        <v>447</v>
      </c>
      <c r="B86" s="7" t="s">
        <v>286</v>
      </c>
      <c r="C86" s="167" t="s">
        <v>43</v>
      </c>
      <c r="D86" s="12">
        <v>15</v>
      </c>
      <c r="E86" s="173"/>
      <c r="F86" s="185">
        <f>Table142[[#This Row],[Qté]]*Table142[[#This Row],[PU]]</f>
        <v>0</v>
      </c>
    </row>
    <row r="87" spans="1:6" x14ac:dyDescent="0.35">
      <c r="A87" s="167" t="s">
        <v>448</v>
      </c>
      <c r="B87" s="7" t="s">
        <v>287</v>
      </c>
      <c r="C87" s="167" t="s">
        <v>43</v>
      </c>
      <c r="D87" s="12">
        <v>25</v>
      </c>
      <c r="E87" s="173"/>
      <c r="F87" s="185">
        <f>Table142[[#This Row],[Qté]]*Table142[[#This Row],[PU]]</f>
        <v>0</v>
      </c>
    </row>
    <row r="88" spans="1:6" x14ac:dyDescent="0.35">
      <c r="A88" s="167" t="s">
        <v>449</v>
      </c>
      <c r="B88" s="7" t="s">
        <v>288</v>
      </c>
      <c r="C88" s="167" t="s">
        <v>43</v>
      </c>
      <c r="D88" s="12">
        <v>30</v>
      </c>
      <c r="E88" s="173"/>
      <c r="F88" s="185">
        <f>Table142[[#This Row],[Qté]]*Table142[[#This Row],[PU]]</f>
        <v>0</v>
      </c>
    </row>
    <row r="89" spans="1:6" x14ac:dyDescent="0.35">
      <c r="A89" s="167" t="s">
        <v>450</v>
      </c>
      <c r="B89" s="28" t="s">
        <v>214</v>
      </c>
      <c r="C89" s="167" t="s">
        <v>43</v>
      </c>
      <c r="D89" s="12">
        <v>35</v>
      </c>
      <c r="E89" s="173"/>
      <c r="F89" s="185">
        <f>Table142[[#This Row],[Qté]]*Table142[[#This Row],[PU]]</f>
        <v>0</v>
      </c>
    </row>
    <row r="90" spans="1:6" x14ac:dyDescent="0.35">
      <c r="A90" s="167" t="s">
        <v>451</v>
      </c>
      <c r="B90" s="28" t="s">
        <v>216</v>
      </c>
      <c r="C90" s="167" t="s">
        <v>43</v>
      </c>
      <c r="D90" s="12">
        <v>30</v>
      </c>
      <c r="E90" s="173"/>
      <c r="F90" s="185">
        <f>Table142[[#This Row],[Qté]]*Table142[[#This Row],[PU]]</f>
        <v>0</v>
      </c>
    </row>
    <row r="91" spans="1:6" x14ac:dyDescent="0.35">
      <c r="A91" s="167" t="s">
        <v>452</v>
      </c>
      <c r="B91" s="28" t="s">
        <v>289</v>
      </c>
      <c r="C91" s="167" t="s">
        <v>43</v>
      </c>
      <c r="D91" s="12">
        <v>45</v>
      </c>
      <c r="E91" s="173"/>
      <c r="F91" s="185">
        <f>Table142[[#This Row],[Qté]]*Table142[[#This Row],[PU]]</f>
        <v>0</v>
      </c>
    </row>
    <row r="92" spans="1:6" x14ac:dyDescent="0.35">
      <c r="A92" s="167" t="s">
        <v>453</v>
      </c>
      <c r="B92" s="28" t="s">
        <v>290</v>
      </c>
      <c r="C92" s="167" t="s">
        <v>43</v>
      </c>
      <c r="D92" s="12">
        <v>60</v>
      </c>
      <c r="E92" s="173"/>
      <c r="F92" s="185">
        <f>Table142[[#This Row],[Qté]]*Table142[[#This Row],[PU]]</f>
        <v>0</v>
      </c>
    </row>
    <row r="93" spans="1:6" x14ac:dyDescent="0.35">
      <c r="A93" s="167" t="s">
        <v>454</v>
      </c>
      <c r="B93" s="28" t="s">
        <v>291</v>
      </c>
      <c r="C93" s="167" t="s">
        <v>43</v>
      </c>
      <c r="D93" s="12">
        <v>50</v>
      </c>
      <c r="E93" s="173"/>
      <c r="F93" s="185">
        <f>Table142[[#This Row],[Qté]]*Table142[[#This Row],[PU]]</f>
        <v>0</v>
      </c>
    </row>
    <row r="94" spans="1:6" ht="25" x14ac:dyDescent="0.35">
      <c r="A94" s="167" t="s">
        <v>455</v>
      </c>
      <c r="B94" s="7" t="s">
        <v>292</v>
      </c>
      <c r="C94" s="167" t="s">
        <v>293</v>
      </c>
      <c r="D94" s="12">
        <v>2</v>
      </c>
      <c r="E94" s="173"/>
      <c r="F94" s="185">
        <f>Table142[[#This Row],[Qté]]*Table142[[#This Row],[PU]]</f>
        <v>0</v>
      </c>
    </row>
    <row r="95" spans="1:6" x14ac:dyDescent="0.35">
      <c r="A95" s="167" t="s">
        <v>456</v>
      </c>
      <c r="B95" s="7" t="s">
        <v>294</v>
      </c>
      <c r="C95" s="167" t="s">
        <v>295</v>
      </c>
      <c r="D95" s="12">
        <v>4</v>
      </c>
      <c r="E95" s="173"/>
      <c r="F95" s="185">
        <f>Table142[[#This Row],[Qté]]*Table142[[#This Row],[PU]]</f>
        <v>0</v>
      </c>
    </row>
    <row r="96" spans="1:6" x14ac:dyDescent="0.35">
      <c r="A96" s="167" t="s">
        <v>457</v>
      </c>
      <c r="B96" s="14" t="s">
        <v>296</v>
      </c>
      <c r="C96" s="15" t="s">
        <v>295</v>
      </c>
      <c r="D96" s="16">
        <v>6</v>
      </c>
      <c r="E96" s="173"/>
      <c r="F96" s="185">
        <f>Table142[[#This Row],[Qté]]*Table142[[#This Row],[PU]]</f>
        <v>0</v>
      </c>
    </row>
    <row r="97" spans="1:6" x14ac:dyDescent="0.35">
      <c r="A97" s="167" t="s">
        <v>458</v>
      </c>
      <c r="B97" s="14" t="s">
        <v>297</v>
      </c>
      <c r="C97" s="15" t="s">
        <v>295</v>
      </c>
      <c r="D97" s="16">
        <v>4</v>
      </c>
      <c r="E97" s="173"/>
      <c r="F97" s="185">
        <f>Table142[[#This Row],[Qté]]*Table142[[#This Row],[PU]]</f>
        <v>0</v>
      </c>
    </row>
    <row r="98" spans="1:6" x14ac:dyDescent="0.35">
      <c r="A98" s="167" t="s">
        <v>459</v>
      </c>
      <c r="B98" s="14" t="s">
        <v>298</v>
      </c>
      <c r="C98" s="15" t="s">
        <v>295</v>
      </c>
      <c r="D98" s="16">
        <v>9</v>
      </c>
      <c r="E98" s="173"/>
      <c r="F98" s="185">
        <f>Table142[[#This Row],[Qté]]*Table142[[#This Row],[PU]]</f>
        <v>0</v>
      </c>
    </row>
    <row r="99" spans="1:6" x14ac:dyDescent="0.35">
      <c r="A99" s="167" t="s">
        <v>460</v>
      </c>
      <c r="B99" s="14" t="s">
        <v>299</v>
      </c>
      <c r="C99" s="15" t="s">
        <v>295</v>
      </c>
      <c r="D99" s="16">
        <v>6</v>
      </c>
      <c r="E99" s="173"/>
      <c r="F99" s="185">
        <f>Table142[[#This Row],[Qté]]*Table142[[#This Row],[PU]]</f>
        <v>0</v>
      </c>
    </row>
    <row r="100" spans="1:6" x14ac:dyDescent="0.35">
      <c r="A100" s="167" t="s">
        <v>461</v>
      </c>
      <c r="B100" s="17" t="s">
        <v>300</v>
      </c>
      <c r="C100" s="15" t="s">
        <v>11</v>
      </c>
      <c r="D100" s="16">
        <v>1</v>
      </c>
      <c r="E100" s="173"/>
      <c r="F100" s="185">
        <f>Table142[[#This Row],[Qté]]*Table142[[#This Row],[PU]]</f>
        <v>0</v>
      </c>
    </row>
    <row r="101" spans="1:6" x14ac:dyDescent="0.35">
      <c r="A101" s="167" t="s">
        <v>462</v>
      </c>
      <c r="B101" s="18" t="s">
        <v>301</v>
      </c>
      <c r="C101" s="15" t="s">
        <v>11</v>
      </c>
      <c r="D101" s="16">
        <v>1</v>
      </c>
      <c r="E101" s="173"/>
      <c r="F101" s="185">
        <f>Table142[[#This Row],[Qté]]*Table142[[#This Row],[PU]]</f>
        <v>0</v>
      </c>
    </row>
    <row r="102" spans="1:6" x14ac:dyDescent="0.35">
      <c r="A102" s="37"/>
      <c r="B102" s="102" t="s">
        <v>302</v>
      </c>
      <c r="C102" s="40"/>
      <c r="D102" s="40"/>
      <c r="E102" s="178"/>
      <c r="F102" s="197">
        <f>SUM(F85:F101)</f>
        <v>0</v>
      </c>
    </row>
    <row r="103" spans="1:6" x14ac:dyDescent="0.35">
      <c r="A103" s="90"/>
      <c r="B103" s="44"/>
      <c r="C103" s="55"/>
      <c r="D103" s="91"/>
      <c r="E103" s="168"/>
      <c r="F103" s="185"/>
    </row>
    <row r="104" spans="1:6" ht="18" customHeight="1" x14ac:dyDescent="0.35">
      <c r="A104" s="324"/>
      <c r="B104" s="325" t="s">
        <v>303</v>
      </c>
      <c r="C104" s="326"/>
      <c r="D104" s="327"/>
      <c r="E104" s="328"/>
      <c r="F104" s="329">
        <f>F102+F82+F74+F68+F61+F50+F41+F37+F29+F20</f>
        <v>0</v>
      </c>
    </row>
    <row r="105" spans="1:6" x14ac:dyDescent="0.35">
      <c r="A105" s="90"/>
      <c r="B105" s="44"/>
      <c r="C105" s="55"/>
      <c r="D105" s="91"/>
      <c r="E105" s="168"/>
      <c r="F105" s="185"/>
    </row>
    <row r="106" spans="1:6" x14ac:dyDescent="0.35">
      <c r="A106" s="50">
        <v>520</v>
      </c>
      <c r="B106" s="154" t="s">
        <v>304</v>
      </c>
      <c r="C106" s="155"/>
      <c r="D106" s="156"/>
      <c r="E106" s="176"/>
      <c r="F106" s="195"/>
    </row>
    <row r="107" spans="1:6" x14ac:dyDescent="0.35">
      <c r="A107" s="161" t="s">
        <v>463</v>
      </c>
      <c r="B107" s="162" t="s">
        <v>232</v>
      </c>
      <c r="C107" s="163"/>
      <c r="D107" s="163"/>
      <c r="E107" s="177"/>
      <c r="F107" s="196"/>
    </row>
    <row r="108" spans="1:6" x14ac:dyDescent="0.35">
      <c r="A108" s="20" t="s">
        <v>464</v>
      </c>
      <c r="B108" s="5" t="s">
        <v>377</v>
      </c>
      <c r="C108" s="55"/>
      <c r="D108" s="91"/>
      <c r="E108" s="168"/>
      <c r="F108" s="185"/>
    </row>
    <row r="109" spans="1:6" x14ac:dyDescent="0.35">
      <c r="A109" s="166" t="s">
        <v>465</v>
      </c>
      <c r="B109" s="32" t="s">
        <v>233</v>
      </c>
      <c r="C109" s="33" t="s">
        <v>234</v>
      </c>
      <c r="D109" s="31">
        <f>3.54*5.3*1.8</f>
        <v>33.771599999999999</v>
      </c>
      <c r="E109" s="168"/>
      <c r="F109" s="185">
        <f>Table142[[#This Row],[Qté]]*Table142[[#This Row],[PU]]</f>
        <v>0</v>
      </c>
    </row>
    <row r="110" spans="1:6" x14ac:dyDescent="0.35">
      <c r="A110" s="166" t="s">
        <v>466</v>
      </c>
      <c r="B110" s="34" t="s">
        <v>235</v>
      </c>
      <c r="C110" s="33" t="s">
        <v>234</v>
      </c>
      <c r="D110" s="31">
        <f>0.25+0.282</f>
        <v>0.53200000000000003</v>
      </c>
      <c r="E110" s="168"/>
      <c r="F110" s="185">
        <f>Table142[[#This Row],[Qté]]*Table142[[#This Row],[PU]]</f>
        <v>0</v>
      </c>
    </row>
    <row r="111" spans="1:6" x14ac:dyDescent="0.35">
      <c r="A111" s="166" t="s">
        <v>467</v>
      </c>
      <c r="B111" s="34" t="s">
        <v>236</v>
      </c>
      <c r="C111" s="33" t="s">
        <v>234</v>
      </c>
      <c r="D111" s="31">
        <v>5.73</v>
      </c>
      <c r="E111" s="168"/>
      <c r="F111" s="185">
        <f>Table142[[#This Row],[Qté]]*Table142[[#This Row],[PU]]</f>
        <v>0</v>
      </c>
    </row>
    <row r="112" spans="1:6" x14ac:dyDescent="0.35">
      <c r="A112" s="166" t="s">
        <v>468</v>
      </c>
      <c r="B112" s="34" t="s">
        <v>237</v>
      </c>
      <c r="C112" s="33" t="s">
        <v>234</v>
      </c>
      <c r="D112" s="31">
        <v>3.81</v>
      </c>
      <c r="E112" s="168"/>
      <c r="F112" s="185">
        <f>Table142[[#This Row],[Qté]]*Table142[[#This Row],[PU]]</f>
        <v>0</v>
      </c>
    </row>
    <row r="113" spans="1:6" x14ac:dyDescent="0.35">
      <c r="A113" s="166" t="s">
        <v>469</v>
      </c>
      <c r="B113" s="34" t="s">
        <v>238</v>
      </c>
      <c r="C113" s="33" t="s">
        <v>234</v>
      </c>
      <c r="D113" s="31">
        <f>0.2*0.2*1.9</f>
        <v>7.6000000000000012E-2</v>
      </c>
      <c r="E113" s="168"/>
      <c r="F113" s="185">
        <f>Table142[[#This Row],[Qté]]*Table142[[#This Row],[PU]]</f>
        <v>0</v>
      </c>
    </row>
    <row r="114" spans="1:6" x14ac:dyDescent="0.35">
      <c r="A114" s="166" t="s">
        <v>470</v>
      </c>
      <c r="B114" s="34" t="s">
        <v>239</v>
      </c>
      <c r="C114" s="33" t="s">
        <v>234</v>
      </c>
      <c r="D114" s="31">
        <f>0.2*0.4*1.9</f>
        <v>0.15200000000000002</v>
      </c>
      <c r="E114" s="168"/>
      <c r="F114" s="185">
        <f>Table142[[#This Row],[Qté]]*Table142[[#This Row],[PU]]</f>
        <v>0</v>
      </c>
    </row>
    <row r="115" spans="1:6" x14ac:dyDescent="0.35">
      <c r="A115" s="166" t="s">
        <v>471</v>
      </c>
      <c r="B115" s="35" t="s">
        <v>240</v>
      </c>
      <c r="C115" s="33" t="s">
        <v>234</v>
      </c>
      <c r="D115" s="31">
        <f>0.2205+0.4824</f>
        <v>0.70289999999999997</v>
      </c>
      <c r="E115" s="168"/>
      <c r="F115" s="185">
        <f>Table142[[#This Row],[Qté]]*Table142[[#This Row],[PU]]</f>
        <v>0</v>
      </c>
    </row>
    <row r="116" spans="1:6" x14ac:dyDescent="0.35">
      <c r="A116" s="166" t="s">
        <v>472</v>
      </c>
      <c r="B116" s="36" t="s">
        <v>241</v>
      </c>
      <c r="C116" s="33" t="s">
        <v>234</v>
      </c>
      <c r="D116" s="31">
        <v>2.38</v>
      </c>
      <c r="E116" s="168"/>
      <c r="F116" s="185">
        <f>Table142[[#This Row],[Qté]]*Table142[[#This Row],[PU]]</f>
        <v>0</v>
      </c>
    </row>
    <row r="117" spans="1:6" x14ac:dyDescent="0.35">
      <c r="A117" s="166" t="s">
        <v>473</v>
      </c>
      <c r="B117" s="34" t="s">
        <v>242</v>
      </c>
      <c r="C117" s="38" t="s">
        <v>14</v>
      </c>
      <c r="D117" s="39">
        <v>82.1</v>
      </c>
      <c r="E117" s="168"/>
      <c r="F117" s="185">
        <f>Table142[[#This Row],[Qté]]*Table142[[#This Row],[PU]]</f>
        <v>0</v>
      </c>
    </row>
    <row r="118" spans="1:6" x14ac:dyDescent="0.35">
      <c r="A118" s="37"/>
      <c r="B118" s="323" t="s">
        <v>474</v>
      </c>
      <c r="C118" s="40"/>
      <c r="D118" s="40"/>
      <c r="E118" s="178"/>
      <c r="F118" s="197">
        <f>SUM(F109:F117)</f>
        <v>0</v>
      </c>
    </row>
    <row r="119" spans="1:6" x14ac:dyDescent="0.35">
      <c r="A119" s="90"/>
      <c r="B119" s="44"/>
      <c r="C119" s="55"/>
      <c r="D119" s="91"/>
      <c r="E119" s="168"/>
      <c r="F119" s="185"/>
    </row>
    <row r="120" spans="1:6" x14ac:dyDescent="0.35">
      <c r="A120" s="20" t="s">
        <v>475</v>
      </c>
      <c r="B120" s="5" t="s">
        <v>306</v>
      </c>
      <c r="C120" s="166"/>
      <c r="D120" s="166"/>
      <c r="E120" s="168"/>
      <c r="F120" s="185"/>
    </row>
    <row r="121" spans="1:6" x14ac:dyDescent="0.35">
      <c r="A121" s="166" t="s">
        <v>476</v>
      </c>
      <c r="B121" s="7" t="s">
        <v>307</v>
      </c>
      <c r="C121" s="8" t="s">
        <v>305</v>
      </c>
      <c r="D121" s="9">
        <f>14.94*0.15*0.3</f>
        <v>0.6722999999999999</v>
      </c>
      <c r="E121" s="168"/>
      <c r="F121" s="185">
        <f>Table142[[#This Row],[Qté]]*Table142[[#This Row],[PU]]</f>
        <v>0</v>
      </c>
    </row>
    <row r="122" spans="1:6" s="141" customFormat="1" x14ac:dyDescent="0.35">
      <c r="A122" s="166" t="s">
        <v>477</v>
      </c>
      <c r="B122" s="138" t="s">
        <v>246</v>
      </c>
      <c r="C122" s="139" t="s">
        <v>308</v>
      </c>
      <c r="D122" s="140">
        <v>4.99</v>
      </c>
      <c r="E122" s="179"/>
      <c r="F122" s="198">
        <f>Table142[[#This Row],[Qté]]*Table142[[#This Row],[PU]]</f>
        <v>0</v>
      </c>
    </row>
    <row r="123" spans="1:6" x14ac:dyDescent="0.35">
      <c r="A123" s="166" t="s">
        <v>478</v>
      </c>
      <c r="B123" s="10" t="s">
        <v>235</v>
      </c>
      <c r="C123" s="8" t="s">
        <v>305</v>
      </c>
      <c r="D123" s="11">
        <f>(0.4*14.94*0.05)</f>
        <v>0.29880000000000001</v>
      </c>
      <c r="E123" s="168"/>
      <c r="F123" s="185">
        <f>Table142[[#This Row],[Qté]]*Table142[[#This Row],[PU]]</f>
        <v>0</v>
      </c>
    </row>
    <row r="124" spans="1:6" x14ac:dyDescent="0.35">
      <c r="A124" s="166" t="s">
        <v>479</v>
      </c>
      <c r="B124" s="10" t="s">
        <v>247</v>
      </c>
      <c r="C124" s="8" t="s">
        <v>305</v>
      </c>
      <c r="D124" s="11">
        <f>14.94*0.2*0.8</f>
        <v>2.3904000000000001</v>
      </c>
      <c r="E124" s="168"/>
      <c r="F124" s="185">
        <f>Table142[[#This Row],[Qté]]*Table142[[#This Row],[PU]]</f>
        <v>0</v>
      </c>
    </row>
    <row r="125" spans="1:6" x14ac:dyDescent="0.35">
      <c r="A125" s="166" t="s">
        <v>480</v>
      </c>
      <c r="B125" s="10" t="s">
        <v>248</v>
      </c>
      <c r="C125" s="8" t="s">
        <v>305</v>
      </c>
      <c r="D125" s="11">
        <f>(0.2*0.4*2*0.8*0.1)+(0.2*0.4*2*0.8)</f>
        <v>0.14080000000000004</v>
      </c>
      <c r="E125" s="168"/>
      <c r="F125" s="185">
        <f>Table142[[#This Row],[Qté]]*Table142[[#This Row],[PU]]</f>
        <v>0</v>
      </c>
    </row>
    <row r="126" spans="1:6" x14ac:dyDescent="0.35">
      <c r="A126" s="166" t="s">
        <v>481</v>
      </c>
      <c r="B126" s="10" t="s">
        <v>249</v>
      </c>
      <c r="C126" s="8" t="s">
        <v>305</v>
      </c>
      <c r="D126" s="25">
        <f>14.94*0.2*0.15</f>
        <v>0.44819999999999999</v>
      </c>
      <c r="E126" s="168"/>
      <c r="F126" s="185">
        <f>Table142[[#This Row],[Qté]]*Table142[[#This Row],[PU]]</f>
        <v>0</v>
      </c>
    </row>
    <row r="127" spans="1:6" x14ac:dyDescent="0.35">
      <c r="A127" s="37"/>
      <c r="B127" s="323" t="s">
        <v>490</v>
      </c>
      <c r="C127" s="40"/>
      <c r="D127" s="40"/>
      <c r="E127" s="178"/>
      <c r="F127" s="197">
        <f>SUM(F121:F126)</f>
        <v>0</v>
      </c>
    </row>
    <row r="128" spans="1:6" x14ac:dyDescent="0.35">
      <c r="A128" s="90"/>
      <c r="B128" s="44"/>
      <c r="C128" s="55"/>
      <c r="D128" s="91"/>
      <c r="E128" s="168"/>
      <c r="F128" s="185"/>
    </row>
    <row r="129" spans="1:6" x14ac:dyDescent="0.35">
      <c r="A129" s="20" t="s">
        <v>482</v>
      </c>
      <c r="B129" s="5" t="s">
        <v>309</v>
      </c>
      <c r="C129" s="166"/>
      <c r="D129" s="166"/>
      <c r="E129" s="168"/>
      <c r="F129" s="185"/>
    </row>
    <row r="130" spans="1:6" x14ac:dyDescent="0.35">
      <c r="A130" s="166" t="s">
        <v>485</v>
      </c>
      <c r="B130" s="22" t="s">
        <v>380</v>
      </c>
      <c r="C130" s="212" t="s">
        <v>23</v>
      </c>
      <c r="D130" s="25">
        <v>11.16</v>
      </c>
      <c r="E130" s="168"/>
      <c r="F130" s="185">
        <f>Table142[[#This Row],[Qté]]*Table142[[#This Row],[PU]]</f>
        <v>0</v>
      </c>
    </row>
    <row r="131" spans="1:6" x14ac:dyDescent="0.35">
      <c r="A131" s="166" t="s">
        <v>486</v>
      </c>
      <c r="B131" s="213" t="s">
        <v>310</v>
      </c>
      <c r="C131" s="214" t="s">
        <v>305</v>
      </c>
      <c r="D131" s="25">
        <v>0.53</v>
      </c>
      <c r="E131" s="168"/>
      <c r="F131" s="185">
        <f>Table142[[#This Row],[Qté]]*Table142[[#This Row],[PU]]</f>
        <v>0</v>
      </c>
    </row>
    <row r="132" spans="1:6" x14ac:dyDescent="0.35">
      <c r="A132" s="166" t="s">
        <v>487</v>
      </c>
      <c r="B132" s="23" t="s">
        <v>252</v>
      </c>
      <c r="C132" s="214" t="s">
        <v>305</v>
      </c>
      <c r="D132" s="26">
        <f>24.6*0.15*0.26</f>
        <v>0.95940000000000003</v>
      </c>
      <c r="E132" s="168"/>
      <c r="F132" s="185">
        <f>Table142[[#This Row],[Qté]]*Table142[[#This Row],[PU]]</f>
        <v>0</v>
      </c>
    </row>
    <row r="133" spans="1:6" x14ac:dyDescent="0.35">
      <c r="A133" s="166" t="s">
        <v>488</v>
      </c>
      <c r="B133" s="23" t="s">
        <v>253</v>
      </c>
      <c r="C133" s="214" t="s">
        <v>305</v>
      </c>
      <c r="D133" s="26">
        <f>7.84*0.15*0.22</f>
        <v>0.25872000000000001</v>
      </c>
      <c r="E133" s="168"/>
      <c r="F133" s="185">
        <f>Table142[[#This Row],[Qté]]*Table142[[#This Row],[PU]]</f>
        <v>0</v>
      </c>
    </row>
    <row r="134" spans="1:6" x14ac:dyDescent="0.35">
      <c r="A134" s="37"/>
      <c r="B134" s="323" t="s">
        <v>489</v>
      </c>
      <c r="C134" s="40"/>
      <c r="D134" s="40"/>
      <c r="E134" s="178"/>
      <c r="F134" s="197">
        <f>SUM(F130:F133)</f>
        <v>0</v>
      </c>
    </row>
    <row r="135" spans="1:6" x14ac:dyDescent="0.35">
      <c r="A135" s="90"/>
      <c r="B135" s="44"/>
      <c r="C135" s="55"/>
      <c r="D135" s="91"/>
      <c r="E135" s="168"/>
      <c r="F135" s="185"/>
    </row>
    <row r="136" spans="1:6" x14ac:dyDescent="0.35">
      <c r="A136" s="20" t="s">
        <v>483</v>
      </c>
      <c r="B136" s="5" t="s">
        <v>311</v>
      </c>
      <c r="C136" s="166"/>
      <c r="D136" s="166"/>
      <c r="E136" s="168"/>
      <c r="F136" s="185"/>
    </row>
    <row r="137" spans="1:6" x14ac:dyDescent="0.35">
      <c r="A137" s="20" t="s">
        <v>484</v>
      </c>
      <c r="B137" s="13" t="s">
        <v>312</v>
      </c>
      <c r="C137" s="8" t="s">
        <v>305</v>
      </c>
      <c r="D137" s="167">
        <v>2.0499999999999998</v>
      </c>
      <c r="E137" s="168"/>
      <c r="F137" s="185">
        <f>Table142[[#This Row],[Qté]]*Table142[[#This Row],[PU]]</f>
        <v>0</v>
      </c>
    </row>
    <row r="138" spans="1:6" x14ac:dyDescent="0.35">
      <c r="A138" s="90"/>
      <c r="B138" s="28"/>
      <c r="C138" s="55"/>
      <c r="D138" s="91"/>
      <c r="E138" s="168"/>
      <c r="F138" s="185"/>
    </row>
    <row r="139" spans="1:6" x14ac:dyDescent="0.35">
      <c r="A139" s="37"/>
      <c r="B139" s="323" t="s">
        <v>311</v>
      </c>
      <c r="C139" s="40"/>
      <c r="D139" s="40"/>
      <c r="E139" s="178"/>
      <c r="F139" s="197">
        <f>SUM(F137)</f>
        <v>0</v>
      </c>
    </row>
    <row r="140" spans="1:6" x14ac:dyDescent="0.35">
      <c r="A140" s="90"/>
      <c r="B140" s="44"/>
      <c r="C140" s="55"/>
      <c r="D140" s="91"/>
      <c r="E140" s="168"/>
      <c r="F140" s="185"/>
    </row>
    <row r="141" spans="1:6" x14ac:dyDescent="0.35">
      <c r="A141" s="161" t="s">
        <v>491</v>
      </c>
      <c r="B141" s="162" t="s">
        <v>313</v>
      </c>
      <c r="C141" s="163"/>
      <c r="D141" s="163"/>
      <c r="E141" s="177"/>
      <c r="F141" s="196"/>
    </row>
    <row r="142" spans="1:6" x14ac:dyDescent="0.35">
      <c r="A142" s="21" t="s">
        <v>492</v>
      </c>
      <c r="B142" s="6" t="s">
        <v>258</v>
      </c>
      <c r="C142" s="167"/>
      <c r="D142" s="12"/>
      <c r="E142" s="168"/>
      <c r="F142" s="185"/>
    </row>
    <row r="143" spans="1:6" x14ac:dyDescent="0.35">
      <c r="A143" s="167" t="s">
        <v>521</v>
      </c>
      <c r="B143" s="7" t="s">
        <v>259</v>
      </c>
      <c r="C143" s="167" t="s">
        <v>14</v>
      </c>
      <c r="D143" s="12">
        <v>16</v>
      </c>
      <c r="E143" s="168"/>
      <c r="F143" s="185">
        <f>Table142[[#This Row],[Qté]]*Table142[[#This Row],[PU]]</f>
        <v>0</v>
      </c>
    </row>
    <row r="144" spans="1:6" x14ac:dyDescent="0.35">
      <c r="A144" s="167" t="s">
        <v>522</v>
      </c>
      <c r="B144" s="7" t="s">
        <v>260</v>
      </c>
      <c r="C144" s="167" t="s">
        <v>14</v>
      </c>
      <c r="D144" s="26">
        <v>45.42</v>
      </c>
      <c r="E144" s="168"/>
      <c r="F144" s="185">
        <f>Table142[[#This Row],[Qté]]*Table142[[#This Row],[PU]]</f>
        <v>0</v>
      </c>
    </row>
    <row r="145" spans="1:6" x14ac:dyDescent="0.35">
      <c r="A145" s="167" t="s">
        <v>523</v>
      </c>
      <c r="B145" s="7" t="s">
        <v>261</v>
      </c>
      <c r="C145" s="167" t="s">
        <v>14</v>
      </c>
      <c r="D145" s="12">
        <v>54</v>
      </c>
      <c r="E145" s="168"/>
      <c r="F145" s="185">
        <f>Table142[[#This Row],[Qté]]*Table142[[#This Row],[PU]]</f>
        <v>0</v>
      </c>
    </row>
    <row r="146" spans="1:6" x14ac:dyDescent="0.35">
      <c r="A146" s="167" t="s">
        <v>533</v>
      </c>
      <c r="B146" s="7" t="s">
        <v>314</v>
      </c>
      <c r="C146" s="167" t="s">
        <v>14</v>
      </c>
      <c r="D146" s="12">
        <v>16.600000000000001</v>
      </c>
      <c r="E146" s="168"/>
      <c r="F146" s="185">
        <f>Table142[[#This Row],[Qté]]*Table142[[#This Row],[PU]]</f>
        <v>0</v>
      </c>
    </row>
    <row r="147" spans="1:6" s="141" customFormat="1" x14ac:dyDescent="0.35">
      <c r="A147" s="167" t="s">
        <v>534</v>
      </c>
      <c r="B147" s="142" t="s">
        <v>315</v>
      </c>
      <c r="C147" s="139" t="s">
        <v>14</v>
      </c>
      <c r="D147" s="143">
        <f>4.31*3.61</f>
        <v>15.559099999999997</v>
      </c>
      <c r="E147" s="179"/>
      <c r="F147" s="198">
        <f>Table142[[#This Row],[Qté]]*Table142[[#This Row],[PU]]</f>
        <v>0</v>
      </c>
    </row>
    <row r="148" spans="1:6" x14ac:dyDescent="0.35">
      <c r="A148" s="37"/>
      <c r="B148" s="323" t="s">
        <v>499</v>
      </c>
      <c r="C148" s="40"/>
      <c r="D148" s="40"/>
      <c r="E148" s="178"/>
      <c r="F148" s="197">
        <f>SUM(F142:F147)</f>
        <v>0</v>
      </c>
    </row>
    <row r="149" spans="1:6" x14ac:dyDescent="0.35">
      <c r="A149" s="90"/>
      <c r="B149" s="44"/>
      <c r="C149" s="55"/>
      <c r="D149" s="91"/>
      <c r="E149" s="168"/>
      <c r="F149" s="185"/>
    </row>
    <row r="150" spans="1:6" x14ac:dyDescent="0.35">
      <c r="A150" s="21" t="s">
        <v>493</v>
      </c>
      <c r="B150" s="6" t="s">
        <v>73</v>
      </c>
      <c r="C150" s="167"/>
      <c r="D150" s="12"/>
      <c r="E150" s="168"/>
      <c r="F150" s="185"/>
    </row>
    <row r="151" spans="1:6" x14ac:dyDescent="0.35">
      <c r="A151" s="139" t="s">
        <v>528</v>
      </c>
      <c r="B151" s="22" t="s">
        <v>264</v>
      </c>
      <c r="C151" s="139" t="s">
        <v>76</v>
      </c>
      <c r="D151" s="143">
        <v>1</v>
      </c>
      <c r="E151" s="179"/>
      <c r="F151" s="198">
        <f>Table142[[#This Row],[Qté]]*Table142[[#This Row],[PU]]</f>
        <v>0</v>
      </c>
    </row>
    <row r="152" spans="1:6" x14ac:dyDescent="0.35">
      <c r="A152" s="139" t="s">
        <v>529</v>
      </c>
      <c r="B152" s="22" t="s">
        <v>316</v>
      </c>
      <c r="C152" s="139" t="s">
        <v>76</v>
      </c>
      <c r="D152" s="143">
        <v>3</v>
      </c>
      <c r="E152" s="179"/>
      <c r="F152" s="198">
        <f>Table142[[#This Row],[Qté]]*Table142[[#This Row],[PU]]</f>
        <v>0</v>
      </c>
    </row>
    <row r="153" spans="1:6" ht="25" x14ac:dyDescent="0.35">
      <c r="A153" s="139" t="s">
        <v>530</v>
      </c>
      <c r="B153" s="3" t="s">
        <v>267</v>
      </c>
      <c r="C153" s="139" t="s">
        <v>76</v>
      </c>
      <c r="D153" s="143">
        <v>2</v>
      </c>
      <c r="E153" s="179"/>
      <c r="F153" s="198">
        <f>Table142[[#This Row],[Qté]]*Table142[[#This Row],[PU]]</f>
        <v>0</v>
      </c>
    </row>
    <row r="154" spans="1:6" ht="25" x14ac:dyDescent="0.35">
      <c r="A154" s="139" t="s">
        <v>531</v>
      </c>
      <c r="B154" s="3" t="s">
        <v>317</v>
      </c>
      <c r="C154" s="139" t="s">
        <v>76</v>
      </c>
      <c r="D154" s="143">
        <v>2</v>
      </c>
      <c r="E154" s="179"/>
      <c r="F154" s="198">
        <f>Table142[[#This Row],[Qté]]*Table142[[#This Row],[PU]]</f>
        <v>0</v>
      </c>
    </row>
    <row r="155" spans="1:6" x14ac:dyDescent="0.35">
      <c r="A155" s="139" t="s">
        <v>532</v>
      </c>
      <c r="B155" s="138" t="s">
        <v>270</v>
      </c>
      <c r="C155" s="139" t="s">
        <v>76</v>
      </c>
      <c r="D155" s="143">
        <v>1</v>
      </c>
      <c r="E155" s="179"/>
      <c r="F155" s="198">
        <f>Table142[[#This Row],[Qté]]*Table142[[#This Row],[PU]]</f>
        <v>0</v>
      </c>
    </row>
    <row r="156" spans="1:6" x14ac:dyDescent="0.35">
      <c r="A156" s="37"/>
      <c r="B156" s="323" t="s">
        <v>498</v>
      </c>
      <c r="C156" s="40"/>
      <c r="D156" s="40"/>
      <c r="E156" s="178"/>
      <c r="F156" s="197">
        <f>SUM(F151:F155)</f>
        <v>0</v>
      </c>
    </row>
    <row r="157" spans="1:6" x14ac:dyDescent="0.35">
      <c r="A157" s="90"/>
      <c r="B157" s="44"/>
      <c r="C157" s="55"/>
      <c r="D157" s="91"/>
      <c r="E157" s="168"/>
      <c r="F157" s="185"/>
    </row>
    <row r="158" spans="1:6" x14ac:dyDescent="0.35">
      <c r="A158" s="21" t="s">
        <v>494</v>
      </c>
      <c r="B158" s="6" t="s">
        <v>272</v>
      </c>
      <c r="C158" s="167"/>
      <c r="D158" s="12"/>
      <c r="E158" s="168"/>
      <c r="F158" s="185"/>
    </row>
    <row r="159" spans="1:6" x14ac:dyDescent="0.35">
      <c r="A159" s="215" t="s">
        <v>524</v>
      </c>
      <c r="B159" s="22" t="s">
        <v>318</v>
      </c>
      <c r="C159" s="215" t="s">
        <v>14</v>
      </c>
      <c r="D159" s="216">
        <f>4.9+15.5+(1.81*3*2)</f>
        <v>31.259999999999998</v>
      </c>
      <c r="E159" s="179"/>
      <c r="F159" s="198">
        <f>Table142[[#This Row],[Qté]]*Table142[[#This Row],[PU]]</f>
        <v>0</v>
      </c>
    </row>
    <row r="160" spans="1:6" x14ac:dyDescent="0.35">
      <c r="A160" s="215" t="s">
        <v>525</v>
      </c>
      <c r="B160" s="22" t="s">
        <v>274</v>
      </c>
      <c r="C160" s="215" t="s">
        <v>14</v>
      </c>
      <c r="D160" s="216">
        <v>38</v>
      </c>
      <c r="E160" s="179"/>
      <c r="F160" s="198">
        <f>Table142[[#This Row],[Qté]]*Table142[[#This Row],[PU]]</f>
        <v>0</v>
      </c>
    </row>
    <row r="161" spans="1:6" x14ac:dyDescent="0.35">
      <c r="A161" s="215" t="s">
        <v>526</v>
      </c>
      <c r="B161" s="22" t="s">
        <v>275</v>
      </c>
      <c r="C161" s="215" t="s">
        <v>14</v>
      </c>
      <c r="D161" s="216">
        <v>15.56</v>
      </c>
      <c r="E161" s="179"/>
      <c r="F161" s="198">
        <f>Table142[[#This Row],[Qté]]*Table142[[#This Row],[PU]]</f>
        <v>0</v>
      </c>
    </row>
    <row r="162" spans="1:6" x14ac:dyDescent="0.35">
      <c r="A162" s="215" t="s">
        <v>527</v>
      </c>
      <c r="B162" s="22" t="s">
        <v>276</v>
      </c>
      <c r="C162" s="215" t="s">
        <v>14</v>
      </c>
      <c r="D162" s="216">
        <v>22.56</v>
      </c>
      <c r="E162" s="179"/>
      <c r="F162" s="198">
        <f>Table142[[#This Row],[Qté]]*Table142[[#This Row],[PU]]</f>
        <v>0</v>
      </c>
    </row>
    <row r="163" spans="1:6" x14ac:dyDescent="0.35">
      <c r="A163" s="37"/>
      <c r="B163" s="323" t="s">
        <v>436</v>
      </c>
      <c r="C163" s="40"/>
      <c r="D163" s="40"/>
      <c r="E163" s="178"/>
      <c r="F163" s="197">
        <f>SUM(F159:F162)</f>
        <v>0</v>
      </c>
    </row>
    <row r="164" spans="1:6" x14ac:dyDescent="0.35">
      <c r="A164" s="90"/>
      <c r="B164" s="44"/>
      <c r="C164" s="55"/>
      <c r="D164" s="91"/>
      <c r="E164" s="168"/>
      <c r="F164" s="185"/>
    </row>
    <row r="165" spans="1:6" x14ac:dyDescent="0.35">
      <c r="A165" s="21" t="s">
        <v>492</v>
      </c>
      <c r="B165" s="2" t="s">
        <v>55</v>
      </c>
      <c r="C165" s="27"/>
      <c r="D165" s="27"/>
      <c r="E165" s="168"/>
      <c r="F165" s="185"/>
    </row>
    <row r="166" spans="1:6" x14ac:dyDescent="0.35">
      <c r="A166" s="167" t="s">
        <v>521</v>
      </c>
      <c r="B166" s="22" t="s">
        <v>59</v>
      </c>
      <c r="C166" s="8" t="s">
        <v>305</v>
      </c>
      <c r="D166" s="4">
        <f>3.57*0.05*0.1*5</f>
        <v>8.925000000000001E-2</v>
      </c>
      <c r="E166" s="168"/>
      <c r="F166" s="185">
        <f>Table142[[#This Row],[Qté]]*Table142[[#This Row],[PU]]</f>
        <v>0</v>
      </c>
    </row>
    <row r="167" spans="1:6" x14ac:dyDescent="0.35">
      <c r="A167" s="167" t="s">
        <v>522</v>
      </c>
      <c r="B167" s="3" t="s">
        <v>61</v>
      </c>
      <c r="C167" s="8" t="s">
        <v>305</v>
      </c>
      <c r="D167" s="4">
        <f>4.8*3*3*0.05*0.05</f>
        <v>0.10799999999999998</v>
      </c>
      <c r="E167" s="168"/>
      <c r="F167" s="185">
        <f>Table142[[#This Row],[Qté]]*Table142[[#This Row],[PU]]</f>
        <v>0</v>
      </c>
    </row>
    <row r="168" spans="1:6" x14ac:dyDescent="0.35">
      <c r="A168" s="167" t="s">
        <v>523</v>
      </c>
      <c r="B168" s="73" t="s">
        <v>63</v>
      </c>
      <c r="C168" s="167" t="s">
        <v>14</v>
      </c>
      <c r="D168" s="4">
        <v>7.83</v>
      </c>
      <c r="E168" s="168"/>
      <c r="F168" s="185">
        <f>Table142[[#This Row],[Qté]]*Table142[[#This Row],[PU]]</f>
        <v>0</v>
      </c>
    </row>
    <row r="169" spans="1:6" x14ac:dyDescent="0.35">
      <c r="A169" s="37"/>
      <c r="B169" s="323" t="s">
        <v>497</v>
      </c>
      <c r="C169" s="40"/>
      <c r="D169" s="40"/>
      <c r="E169" s="178"/>
      <c r="F169" s="197">
        <f>SUM(F166:F168)</f>
        <v>0</v>
      </c>
    </row>
    <row r="170" spans="1:6" x14ac:dyDescent="0.35">
      <c r="A170" s="90"/>
      <c r="B170" s="44"/>
      <c r="C170" s="55"/>
      <c r="D170" s="91"/>
      <c r="E170" s="168"/>
      <c r="F170" s="185"/>
    </row>
    <row r="171" spans="1:6" x14ac:dyDescent="0.35">
      <c r="A171" s="21" t="s">
        <v>495</v>
      </c>
      <c r="B171" s="24" t="s">
        <v>278</v>
      </c>
      <c r="C171" s="27"/>
      <c r="D171" s="27"/>
      <c r="E171" s="168"/>
      <c r="F171" s="185"/>
    </row>
    <row r="172" spans="1:6" x14ac:dyDescent="0.35">
      <c r="A172" s="167" t="s">
        <v>517</v>
      </c>
      <c r="B172" s="3" t="s">
        <v>380</v>
      </c>
      <c r="C172" s="1" t="s">
        <v>23</v>
      </c>
      <c r="D172" s="4">
        <v>0.28999999999999998</v>
      </c>
      <c r="E172" s="168"/>
      <c r="F172" s="185">
        <f>Table142[[#This Row],[Qté]]*Table142[[#This Row],[PU]]</f>
        <v>0</v>
      </c>
    </row>
    <row r="173" spans="1:6" x14ac:dyDescent="0.35">
      <c r="A173" s="167" t="s">
        <v>518</v>
      </c>
      <c r="B173" s="3" t="s">
        <v>280</v>
      </c>
      <c r="C173" s="167" t="s">
        <v>11</v>
      </c>
      <c r="D173" s="4">
        <v>1</v>
      </c>
      <c r="E173" s="168"/>
      <c r="F173" s="185">
        <f>Table142[[#This Row],[Qté]]*Table142[[#This Row],[PU]]</f>
        <v>0</v>
      </c>
    </row>
    <row r="174" spans="1:6" x14ac:dyDescent="0.35">
      <c r="A174" s="167" t="s">
        <v>519</v>
      </c>
      <c r="B174" s="164" t="s">
        <v>319</v>
      </c>
      <c r="C174" s="4" t="s">
        <v>11</v>
      </c>
      <c r="D174" s="4">
        <v>1</v>
      </c>
      <c r="E174" s="168"/>
      <c r="F174" s="185">
        <f>Table142[[#This Row],[Qté]]*Table142[[#This Row],[PU]]</f>
        <v>0</v>
      </c>
    </row>
    <row r="175" spans="1:6" x14ac:dyDescent="0.35">
      <c r="A175" s="167" t="s">
        <v>520</v>
      </c>
      <c r="B175" s="313" t="s">
        <v>320</v>
      </c>
      <c r="C175" s="118" t="s">
        <v>11</v>
      </c>
      <c r="D175" s="118">
        <v>1</v>
      </c>
      <c r="E175" s="168"/>
      <c r="F175" s="185">
        <f>Table142[[#This Row],[Qté]]*Table142[[#This Row],[PU]]</f>
        <v>0</v>
      </c>
    </row>
    <row r="176" spans="1:6" x14ac:dyDescent="0.35">
      <c r="A176" s="37"/>
      <c r="B176" s="323" t="s">
        <v>500</v>
      </c>
      <c r="C176" s="40"/>
      <c r="D176" s="40"/>
      <c r="E176" s="178"/>
      <c r="F176" s="197">
        <f>SUM(F172:F175)</f>
        <v>0</v>
      </c>
    </row>
    <row r="177" spans="1:6" x14ac:dyDescent="0.35">
      <c r="A177" s="90"/>
      <c r="B177" s="44"/>
      <c r="C177" s="55"/>
      <c r="D177" s="91"/>
      <c r="E177" s="168"/>
      <c r="F177" s="185"/>
    </row>
    <row r="178" spans="1:6" x14ac:dyDescent="0.35">
      <c r="A178" s="21" t="s">
        <v>496</v>
      </c>
      <c r="B178" s="2" t="s">
        <v>208</v>
      </c>
      <c r="C178" s="27"/>
      <c r="D178" s="27"/>
      <c r="E178" s="168"/>
      <c r="F178" s="185"/>
    </row>
    <row r="179" spans="1:6" x14ac:dyDescent="0.35">
      <c r="A179" s="167" t="s">
        <v>502</v>
      </c>
      <c r="B179" s="7" t="s">
        <v>321</v>
      </c>
      <c r="C179" s="167" t="s">
        <v>43</v>
      </c>
      <c r="D179" s="12">
        <v>12</v>
      </c>
      <c r="E179" s="173"/>
      <c r="F179" s="185">
        <f>Table142[[#This Row],[Qté]]*Table142[[#This Row],[PU]]</f>
        <v>0</v>
      </c>
    </row>
    <row r="180" spans="1:6" x14ac:dyDescent="0.35">
      <c r="A180" s="167" t="s">
        <v>503</v>
      </c>
      <c r="B180" s="7" t="s">
        <v>322</v>
      </c>
      <c r="C180" s="167" t="s">
        <v>43</v>
      </c>
      <c r="D180" s="12">
        <v>15</v>
      </c>
      <c r="E180" s="173"/>
      <c r="F180" s="185">
        <f>Table142[[#This Row],[Qté]]*Table142[[#This Row],[PU]]</f>
        <v>0</v>
      </c>
    </row>
    <row r="181" spans="1:6" x14ac:dyDescent="0.35">
      <c r="A181" s="167" t="s">
        <v>504</v>
      </c>
      <c r="B181" s="7" t="s">
        <v>323</v>
      </c>
      <c r="C181" s="167" t="s">
        <v>43</v>
      </c>
      <c r="D181" s="12">
        <v>25</v>
      </c>
      <c r="E181" s="173"/>
      <c r="F181" s="185">
        <f>Table142[[#This Row],[Qté]]*Table142[[#This Row],[PU]]</f>
        <v>0</v>
      </c>
    </row>
    <row r="182" spans="1:6" x14ac:dyDescent="0.35">
      <c r="A182" s="167" t="s">
        <v>505</v>
      </c>
      <c r="B182" s="7" t="s">
        <v>324</v>
      </c>
      <c r="C182" s="167" t="s">
        <v>43</v>
      </c>
      <c r="D182" s="12">
        <v>12</v>
      </c>
      <c r="E182" s="173"/>
      <c r="F182" s="185">
        <f>Table142[[#This Row],[Qté]]*Table142[[#This Row],[PU]]</f>
        <v>0</v>
      </c>
    </row>
    <row r="183" spans="1:6" x14ac:dyDescent="0.35">
      <c r="A183" s="167" t="s">
        <v>506</v>
      </c>
      <c r="B183" s="28" t="s">
        <v>214</v>
      </c>
      <c r="C183" s="167" t="s">
        <v>43</v>
      </c>
      <c r="D183" s="12">
        <v>40</v>
      </c>
      <c r="E183" s="173"/>
      <c r="F183" s="185">
        <f>Table142[[#This Row],[Qté]]*Table142[[#This Row],[PU]]</f>
        <v>0</v>
      </c>
    </row>
    <row r="184" spans="1:6" x14ac:dyDescent="0.35">
      <c r="A184" s="167" t="s">
        <v>507</v>
      </c>
      <c r="B184" s="28" t="s">
        <v>216</v>
      </c>
      <c r="C184" s="167" t="s">
        <v>43</v>
      </c>
      <c r="D184" s="12">
        <v>40</v>
      </c>
      <c r="E184" s="173"/>
      <c r="F184" s="185">
        <f>Table142[[#This Row],[Qté]]*Table142[[#This Row],[PU]]</f>
        <v>0</v>
      </c>
    </row>
    <row r="185" spans="1:6" x14ac:dyDescent="0.35">
      <c r="A185" s="167" t="s">
        <v>508</v>
      </c>
      <c r="B185" s="28" t="s">
        <v>289</v>
      </c>
      <c r="C185" s="167" t="s">
        <v>43</v>
      </c>
      <c r="D185" s="12">
        <v>30</v>
      </c>
      <c r="E185" s="173"/>
      <c r="F185" s="185">
        <f>Table142[[#This Row],[Qté]]*Table142[[#This Row],[PU]]</f>
        <v>0</v>
      </c>
    </row>
    <row r="186" spans="1:6" x14ac:dyDescent="0.35">
      <c r="A186" s="167" t="s">
        <v>509</v>
      </c>
      <c r="B186" s="28" t="s">
        <v>290</v>
      </c>
      <c r="C186" s="167" t="s">
        <v>43</v>
      </c>
      <c r="D186" s="12">
        <v>40</v>
      </c>
      <c r="E186" s="173"/>
      <c r="F186" s="185">
        <f>Table142[[#This Row],[Qté]]*Table142[[#This Row],[PU]]</f>
        <v>0</v>
      </c>
    </row>
    <row r="187" spans="1:6" x14ac:dyDescent="0.35">
      <c r="A187" s="167" t="s">
        <v>510</v>
      </c>
      <c r="B187" s="28" t="s">
        <v>325</v>
      </c>
      <c r="C187" s="55" t="s">
        <v>295</v>
      </c>
      <c r="D187" s="91">
        <v>1</v>
      </c>
      <c r="E187" s="168"/>
      <c r="F187" s="185">
        <f>Table142[[#This Row],[Qté]]*Table142[[#This Row],[PU]]</f>
        <v>0</v>
      </c>
    </row>
    <row r="188" spans="1:6" ht="25" x14ac:dyDescent="0.35">
      <c r="A188" s="167" t="s">
        <v>511</v>
      </c>
      <c r="B188" s="23" t="s">
        <v>292</v>
      </c>
      <c r="C188" s="4" t="s">
        <v>11</v>
      </c>
      <c r="D188" s="26">
        <v>2</v>
      </c>
      <c r="E188" s="173"/>
      <c r="F188" s="185">
        <f>Table142[[#This Row],[Qté]]*Table142[[#This Row],[PU]]</f>
        <v>0</v>
      </c>
    </row>
    <row r="189" spans="1:6" x14ac:dyDescent="0.35">
      <c r="A189" s="167" t="s">
        <v>512</v>
      </c>
      <c r="B189" s="7" t="s">
        <v>294</v>
      </c>
      <c r="C189" s="167" t="s">
        <v>295</v>
      </c>
      <c r="D189" s="12">
        <v>4</v>
      </c>
      <c r="E189" s="173"/>
      <c r="F189" s="185">
        <f>Table142[[#This Row],[Qté]]*Table142[[#This Row],[PU]]</f>
        <v>0</v>
      </c>
    </row>
    <row r="190" spans="1:6" x14ac:dyDescent="0.35">
      <c r="A190" s="167" t="s">
        <v>513</v>
      </c>
      <c r="B190" s="14" t="s">
        <v>326</v>
      </c>
      <c r="C190" s="15" t="s">
        <v>295</v>
      </c>
      <c r="D190" s="16">
        <v>6</v>
      </c>
      <c r="E190" s="173"/>
      <c r="F190" s="185">
        <f>Table142[[#This Row],[Qté]]*Table142[[#This Row],[PU]]</f>
        <v>0</v>
      </c>
    </row>
    <row r="191" spans="1:6" x14ac:dyDescent="0.35">
      <c r="A191" s="167" t="s">
        <v>514</v>
      </c>
      <c r="B191" s="14" t="s">
        <v>327</v>
      </c>
      <c r="C191" s="15" t="s">
        <v>295</v>
      </c>
      <c r="D191" s="16">
        <v>3</v>
      </c>
      <c r="E191" s="173"/>
      <c r="F191" s="185">
        <f>Table142[[#This Row],[Qté]]*Table142[[#This Row],[PU]]</f>
        <v>0</v>
      </c>
    </row>
    <row r="192" spans="1:6" x14ac:dyDescent="0.35">
      <c r="A192" s="167" t="s">
        <v>515</v>
      </c>
      <c r="B192" s="17" t="s">
        <v>300</v>
      </c>
      <c r="C192" s="15" t="s">
        <v>11</v>
      </c>
      <c r="D192" s="16">
        <v>1</v>
      </c>
      <c r="E192" s="173"/>
      <c r="F192" s="185">
        <f>Table142[[#This Row],[Qté]]*Table142[[#This Row],[PU]]</f>
        <v>0</v>
      </c>
    </row>
    <row r="193" spans="1:6" x14ac:dyDescent="0.35">
      <c r="A193" s="167" t="s">
        <v>516</v>
      </c>
      <c r="B193" s="18" t="s">
        <v>301</v>
      </c>
      <c r="C193" s="15" t="s">
        <v>11</v>
      </c>
      <c r="D193" s="16">
        <v>1</v>
      </c>
      <c r="E193" s="173"/>
      <c r="F193" s="185">
        <f>Table142[[#This Row],[Qté]]*Table142[[#This Row],[PU]]</f>
        <v>0</v>
      </c>
    </row>
    <row r="194" spans="1:6" x14ac:dyDescent="0.35">
      <c r="A194" s="37"/>
      <c r="B194" s="323" t="s">
        <v>501</v>
      </c>
      <c r="C194" s="40"/>
      <c r="D194" s="40"/>
      <c r="E194" s="178"/>
      <c r="F194" s="197">
        <f>SUM(F179:F193)</f>
        <v>0</v>
      </c>
    </row>
    <row r="195" spans="1:6" ht="24" customHeight="1" x14ac:dyDescent="0.35">
      <c r="A195" s="324"/>
      <c r="B195" s="325" t="s">
        <v>328</v>
      </c>
      <c r="C195" s="326"/>
      <c r="D195" s="327"/>
      <c r="E195" s="328"/>
      <c r="F195" s="329">
        <f>F194+F176+F169+F163+F156+F148+F139+F134+F127+F118</f>
        <v>0</v>
      </c>
    </row>
    <row r="196" spans="1:6" x14ac:dyDescent="0.35">
      <c r="A196" s="90"/>
      <c r="B196" s="44"/>
      <c r="C196" s="55"/>
      <c r="D196" s="91"/>
      <c r="E196" s="168"/>
      <c r="F196" s="185"/>
    </row>
    <row r="197" spans="1:6" ht="26.25" customHeight="1" x14ac:dyDescent="0.35">
      <c r="A197" s="248"/>
      <c r="B197" s="249" t="s">
        <v>559</v>
      </c>
      <c r="C197" s="249"/>
      <c r="D197" s="250"/>
      <c r="E197" s="251"/>
      <c r="F197" s="252">
        <f>F195+F104</f>
        <v>0</v>
      </c>
    </row>
    <row r="198" spans="1:6" ht="27.75" customHeight="1" x14ac:dyDescent="0.35"/>
    <row r="222" ht="36.75" customHeight="1" x14ac:dyDescent="0.35"/>
  </sheetData>
  <mergeCells count="1">
    <mergeCell ref="A2:F2"/>
  </mergeCells>
  <phoneticPr fontId="12" type="noConversion"/>
  <pageMargins left="0.7" right="0.7" top="0.75" bottom="0.75" header="0.3" footer="0.3"/>
  <pageSetup paperSize="9" scale="83"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F65"/>
  <sheetViews>
    <sheetView zoomScale="98" zoomScaleNormal="98" zoomScaleSheetLayoutView="80" workbookViewId="0">
      <selection activeCell="B34" sqref="B34"/>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5.81640625" style="201" customWidth="1"/>
    <col min="7" max="16384" width="11" style="19"/>
  </cols>
  <sheetData>
    <row r="1" spans="1:6" ht="15" thickBot="1" x14ac:dyDescent="0.4">
      <c r="A1" s="45" t="s">
        <v>0</v>
      </c>
      <c r="B1" s="45"/>
      <c r="C1" s="45"/>
      <c r="D1" s="45"/>
      <c r="E1" s="45"/>
      <c r="F1" s="183"/>
    </row>
    <row r="2" spans="1:6" ht="27" customHeight="1" thickBot="1" x14ac:dyDescent="0.4">
      <c r="A2" s="409" t="s">
        <v>1</v>
      </c>
      <c r="B2" s="409"/>
      <c r="C2" s="409"/>
      <c r="D2" s="409"/>
      <c r="E2" s="409"/>
      <c r="F2" s="409"/>
    </row>
    <row r="3" spans="1:6" x14ac:dyDescent="0.35">
      <c r="A3" s="137" t="s">
        <v>0</v>
      </c>
      <c r="B3" s="137" t="s">
        <v>580</v>
      </c>
      <c r="C3" s="137" t="s">
        <v>581</v>
      </c>
      <c r="D3" s="46"/>
      <c r="E3" s="45"/>
      <c r="F3" s="183"/>
    </row>
    <row r="4" spans="1:6" x14ac:dyDescent="0.35">
      <c r="A4" s="47" t="s">
        <v>2</v>
      </c>
      <c r="B4" s="48" t="s">
        <v>3</v>
      </c>
      <c r="C4" s="48" t="s">
        <v>4</v>
      </c>
      <c r="D4" s="48" t="s">
        <v>5</v>
      </c>
      <c r="E4" s="49" t="s">
        <v>6</v>
      </c>
      <c r="F4" s="184" t="s">
        <v>7</v>
      </c>
    </row>
    <row r="5" spans="1:6" s="41" customFormat="1" x14ac:dyDescent="0.35">
      <c r="A5" s="129"/>
      <c r="B5" s="29">
        <v>4</v>
      </c>
      <c r="C5" s="130"/>
      <c r="D5" s="82"/>
      <c r="E5" s="168"/>
      <c r="F5" s="185"/>
    </row>
    <row r="6" spans="1:6" s="41" customFormat="1" x14ac:dyDescent="0.35">
      <c r="A6" s="124">
        <v>700</v>
      </c>
      <c r="B6" s="125" t="s">
        <v>329</v>
      </c>
      <c r="C6" s="125"/>
      <c r="D6" s="126"/>
      <c r="E6" s="125"/>
      <c r="F6" s="199"/>
    </row>
    <row r="7" spans="1:6" s="41" customFormat="1" ht="27.75" customHeight="1" x14ac:dyDescent="0.35">
      <c r="A7" s="90"/>
      <c r="B7" s="259" t="s">
        <v>372</v>
      </c>
      <c r="C7" s="55"/>
      <c r="D7" s="91"/>
      <c r="E7" s="168"/>
      <c r="F7" s="185"/>
    </row>
    <row r="8" spans="1:6" s="41" customFormat="1" x14ac:dyDescent="0.35">
      <c r="A8" s="330">
        <v>710</v>
      </c>
      <c r="B8" s="127" t="s">
        <v>330</v>
      </c>
      <c r="C8" s="128" t="s">
        <v>331</v>
      </c>
      <c r="D8" s="128"/>
      <c r="E8" s="128"/>
      <c r="F8" s="200"/>
    </row>
    <row r="9" spans="1:6" s="41" customFormat="1" ht="37.5" x14ac:dyDescent="0.35">
      <c r="A9" s="331" t="s">
        <v>535</v>
      </c>
      <c r="B9" s="234" t="s">
        <v>332</v>
      </c>
      <c r="C9" s="221" t="s">
        <v>11</v>
      </c>
      <c r="D9" s="222">
        <v>1</v>
      </c>
      <c r="E9" s="223"/>
      <c r="F9" s="232">
        <f>+Table14245[[#This Row],[PU]]*Table14245[[#This Row],[Qté]]</f>
        <v>0</v>
      </c>
    </row>
    <row r="10" spans="1:6" s="41" customFormat="1" x14ac:dyDescent="0.35">
      <c r="A10" s="219"/>
      <c r="B10" s="226" t="s">
        <v>333</v>
      </c>
      <c r="C10" s="221" t="s">
        <v>11</v>
      </c>
      <c r="D10" s="222">
        <v>1</v>
      </c>
      <c r="E10" s="223"/>
      <c r="F10" s="232">
        <f>+Table14245[[#This Row],[PU]]*Table14245[[#This Row],[Qté]]</f>
        <v>0</v>
      </c>
    </row>
    <row r="11" spans="1:6" s="41" customFormat="1" x14ac:dyDescent="0.35">
      <c r="A11" s="90"/>
      <c r="B11" s="28"/>
      <c r="C11" s="55"/>
      <c r="D11" s="91"/>
      <c r="E11" s="168"/>
      <c r="F11" s="185"/>
    </row>
    <row r="12" spans="1:6" s="41" customFormat="1" x14ac:dyDescent="0.35">
      <c r="A12" s="330">
        <v>720</v>
      </c>
      <c r="B12" s="127" t="s">
        <v>334</v>
      </c>
      <c r="C12" s="128"/>
      <c r="D12" s="128"/>
      <c r="E12" s="128"/>
      <c r="F12" s="200"/>
    </row>
    <row r="13" spans="1:6" s="41" customFormat="1" ht="19.5" customHeight="1" x14ac:dyDescent="0.35">
      <c r="A13" s="332" t="s">
        <v>536</v>
      </c>
      <c r="B13" s="227" t="s">
        <v>335</v>
      </c>
      <c r="C13" s="221" t="s">
        <v>43</v>
      </c>
      <c r="D13" s="222">
        <v>140</v>
      </c>
      <c r="E13" s="223"/>
      <c r="F13" s="230">
        <f>Table14245[[#This Row],[Qté]]*Table14245[[#This Row],[PU]]</f>
        <v>0</v>
      </c>
    </row>
    <row r="14" spans="1:6" s="41" customFormat="1" ht="28.5" x14ac:dyDescent="0.35">
      <c r="A14" s="332" t="s">
        <v>537</v>
      </c>
      <c r="B14" s="260" t="s">
        <v>370</v>
      </c>
      <c r="C14" s="224" t="s">
        <v>43</v>
      </c>
      <c r="D14" s="222">
        <f>D13</f>
        <v>140</v>
      </c>
      <c r="E14" s="223"/>
      <c r="F14" s="230">
        <f>Table14245[[#This Row],[Qté]]*Table14245[[#This Row],[PU]]</f>
        <v>0</v>
      </c>
    </row>
    <row r="15" spans="1:6" s="41" customFormat="1" ht="28.5" x14ac:dyDescent="0.35">
      <c r="A15" s="332" t="s">
        <v>538</v>
      </c>
      <c r="B15" s="227" t="s">
        <v>336</v>
      </c>
      <c r="C15" s="224" t="s">
        <v>43</v>
      </c>
      <c r="D15" s="222">
        <v>18</v>
      </c>
      <c r="E15" s="223"/>
      <c r="F15" s="230">
        <f>Table14245[[#This Row],[Qté]]*Table14245[[#This Row],[PU]]</f>
        <v>0</v>
      </c>
    </row>
    <row r="16" spans="1:6" s="41" customFormat="1" ht="28.5" x14ac:dyDescent="0.35">
      <c r="A16" s="332" t="s">
        <v>539</v>
      </c>
      <c r="B16" s="227" t="s">
        <v>337</v>
      </c>
      <c r="C16" s="224" t="s">
        <v>11</v>
      </c>
      <c r="D16" s="222">
        <v>1</v>
      </c>
      <c r="E16" s="223"/>
      <c r="F16" s="230">
        <f>Table14245[[#This Row],[Qté]]*Table14245[[#This Row],[PU]]</f>
        <v>0</v>
      </c>
    </row>
    <row r="17" spans="1:6" s="41" customFormat="1" ht="16" x14ac:dyDescent="0.35">
      <c r="A17" s="332" t="s">
        <v>540</v>
      </c>
      <c r="B17" s="227" t="s">
        <v>338</v>
      </c>
      <c r="C17" s="224" t="s">
        <v>339</v>
      </c>
      <c r="D17" s="222">
        <v>0.4</v>
      </c>
      <c r="E17" s="223"/>
      <c r="F17" s="230">
        <f>Table14245[[#This Row],[Qté]]*Table14245[[#This Row],[PU]]</f>
        <v>0</v>
      </c>
    </row>
    <row r="18" spans="1:6" s="41" customFormat="1" ht="28.5" x14ac:dyDescent="0.35">
      <c r="A18" s="332" t="s">
        <v>541</v>
      </c>
      <c r="B18" s="227" t="s">
        <v>340</v>
      </c>
      <c r="C18" s="224" t="s">
        <v>339</v>
      </c>
      <c r="D18" s="222">
        <v>0.15</v>
      </c>
      <c r="E18" s="223"/>
      <c r="F18" s="230">
        <f>Table14245[[#This Row],[Qté]]*Table14245[[#This Row],[PU]]</f>
        <v>0</v>
      </c>
    </row>
    <row r="19" spans="1:6" s="41" customFormat="1" x14ac:dyDescent="0.35">
      <c r="A19" s="90"/>
      <c r="B19" s="28"/>
      <c r="C19" s="55"/>
      <c r="D19" s="91"/>
      <c r="E19" s="168"/>
      <c r="F19" s="185"/>
    </row>
    <row r="20" spans="1:6" s="41" customFormat="1" x14ac:dyDescent="0.35">
      <c r="A20" s="330">
        <v>730</v>
      </c>
      <c r="B20" s="127" t="s">
        <v>341</v>
      </c>
      <c r="C20" s="128"/>
      <c r="D20" s="128"/>
      <c r="E20" s="128"/>
      <c r="F20" s="200"/>
    </row>
    <row r="21" spans="1:6" s="41" customFormat="1" ht="28.5" x14ac:dyDescent="0.35">
      <c r="A21" s="332" t="s">
        <v>542</v>
      </c>
      <c r="B21" s="228" t="s">
        <v>342</v>
      </c>
      <c r="C21" s="224" t="s">
        <v>343</v>
      </c>
      <c r="D21" s="222">
        <v>5</v>
      </c>
      <c r="E21" s="223"/>
      <c r="F21" s="230">
        <f>Table14245[[#This Row],[Qté]]*Table14245[[#This Row],[PU]]</f>
        <v>0</v>
      </c>
    </row>
    <row r="22" spans="1:6" s="41" customFormat="1" ht="17" x14ac:dyDescent="0.35">
      <c r="A22" s="332" t="s">
        <v>543</v>
      </c>
      <c r="B22" s="227" t="s">
        <v>344</v>
      </c>
      <c r="C22" s="224" t="s">
        <v>343</v>
      </c>
      <c r="D22" s="222">
        <v>5</v>
      </c>
      <c r="E22" s="223"/>
      <c r="F22" s="230">
        <f>Table14245[[#This Row],[Qté]]*Table14245[[#This Row],[PU]]</f>
        <v>0</v>
      </c>
    </row>
    <row r="23" spans="1:6" s="41" customFormat="1" ht="28.5" x14ac:dyDescent="0.35">
      <c r="A23" s="332" t="s">
        <v>544</v>
      </c>
      <c r="B23" s="227" t="s">
        <v>345</v>
      </c>
      <c r="C23" s="224" t="s">
        <v>11</v>
      </c>
      <c r="D23" s="222">
        <v>1</v>
      </c>
      <c r="E23" s="223"/>
      <c r="F23" s="230">
        <f>Table14245[[#This Row],[Qté]]*Table14245[[#This Row],[PU]]</f>
        <v>0</v>
      </c>
    </row>
    <row r="24" spans="1:6" s="41" customFormat="1" x14ac:dyDescent="0.35">
      <c r="A24" s="60"/>
      <c r="B24" s="220"/>
      <c r="C24" s="218"/>
      <c r="D24" s="225"/>
      <c r="E24" s="168"/>
      <c r="F24" s="230"/>
    </row>
    <row r="25" spans="1:6" s="41" customFormat="1" x14ac:dyDescent="0.35">
      <c r="A25" s="330">
        <v>740</v>
      </c>
      <c r="B25" s="127" t="s">
        <v>346</v>
      </c>
      <c r="C25" s="128" t="s">
        <v>331</v>
      </c>
      <c r="D25" s="128" t="s">
        <v>331</v>
      </c>
      <c r="E25" s="128"/>
      <c r="F25" s="200"/>
    </row>
    <row r="26" spans="1:6" s="41" customFormat="1" ht="28.5" x14ac:dyDescent="0.35">
      <c r="A26" s="332" t="s">
        <v>545</v>
      </c>
      <c r="B26" s="227" t="s">
        <v>347</v>
      </c>
      <c r="C26" s="224" t="s">
        <v>11</v>
      </c>
      <c r="D26" s="222">
        <v>1</v>
      </c>
      <c r="E26" s="223"/>
      <c r="F26" s="230">
        <f>Table14245[[#This Row],[Qté]]*Table14245[[#This Row],[PU]]</f>
        <v>0</v>
      </c>
    </row>
    <row r="27" spans="1:6" s="41" customFormat="1" x14ac:dyDescent="0.35">
      <c r="A27" s="60"/>
      <c r="B27" s="227" t="s">
        <v>348</v>
      </c>
      <c r="C27" s="224" t="s">
        <v>11</v>
      </c>
      <c r="D27" s="222">
        <v>1</v>
      </c>
      <c r="E27" s="223"/>
      <c r="F27" s="230">
        <f>Table14245[[#This Row],[Qté]]*Table14245[[#This Row],[PU]]</f>
        <v>0</v>
      </c>
    </row>
    <row r="28" spans="1:6" s="41" customFormat="1" x14ac:dyDescent="0.35">
      <c r="A28" s="333"/>
      <c r="B28" s="334"/>
      <c r="C28" s="335"/>
      <c r="D28" s="335"/>
      <c r="E28" s="335"/>
      <c r="F28" s="336"/>
    </row>
    <row r="29" spans="1:6" s="41" customFormat="1" x14ac:dyDescent="0.35">
      <c r="A29" s="330">
        <v>750</v>
      </c>
      <c r="B29" s="127" t="s">
        <v>349</v>
      </c>
      <c r="C29" s="128" t="s">
        <v>331</v>
      </c>
      <c r="D29" s="128" t="s">
        <v>331</v>
      </c>
      <c r="E29" s="128"/>
      <c r="F29" s="200"/>
    </row>
    <row r="30" spans="1:6" s="41" customFormat="1" ht="56.5" x14ac:dyDescent="0.35">
      <c r="A30" s="332" t="s">
        <v>546</v>
      </c>
      <c r="B30" s="227" t="s">
        <v>350</v>
      </c>
      <c r="C30" s="224" t="s">
        <v>11</v>
      </c>
      <c r="D30" s="222">
        <v>1</v>
      </c>
      <c r="E30" s="223"/>
      <c r="F30" s="261">
        <f>Table14245[[#This Row],[Qté]]*Table14245[[#This Row],[PU]]</f>
        <v>0</v>
      </c>
    </row>
    <row r="31" spans="1:6" s="41" customFormat="1" x14ac:dyDescent="0.35">
      <c r="A31" s="90"/>
      <c r="B31" s="28"/>
      <c r="C31" s="55"/>
      <c r="D31" s="91"/>
      <c r="E31" s="168"/>
      <c r="F31" s="185"/>
    </row>
    <row r="32" spans="1:6" s="41" customFormat="1" x14ac:dyDescent="0.35">
      <c r="A32" s="330">
        <v>760</v>
      </c>
      <c r="B32" s="127" t="s">
        <v>351</v>
      </c>
      <c r="C32" s="128" t="s">
        <v>331</v>
      </c>
      <c r="D32" s="128"/>
      <c r="E32" s="128"/>
      <c r="F32" s="200"/>
    </row>
    <row r="33" spans="1:6" s="41" customFormat="1" ht="48" customHeight="1" x14ac:dyDescent="0.35">
      <c r="A33" s="332" t="s">
        <v>547</v>
      </c>
      <c r="B33" s="262" t="s">
        <v>371</v>
      </c>
      <c r="C33" s="224" t="s">
        <v>11</v>
      </c>
      <c r="D33" s="222">
        <v>1</v>
      </c>
      <c r="E33" s="223"/>
      <c r="F33" s="261">
        <f>Table14245[[#This Row],[Qté]]*Table14245[[#This Row],[PU]]</f>
        <v>0</v>
      </c>
    </row>
    <row r="34" spans="1:6" s="41" customFormat="1" ht="54.75" customHeight="1" x14ac:dyDescent="0.35">
      <c r="A34" s="332" t="s">
        <v>548</v>
      </c>
      <c r="B34" s="263" t="s">
        <v>352</v>
      </c>
      <c r="C34" s="224" t="s">
        <v>11</v>
      </c>
      <c r="D34" s="222">
        <v>1</v>
      </c>
      <c r="E34" s="223"/>
      <c r="F34" s="264">
        <f>Table14245[[#This Row],[Qté]]*Table14245[[#This Row],[PU]]</f>
        <v>0</v>
      </c>
    </row>
    <row r="35" spans="1:6" s="41" customFormat="1" x14ac:dyDescent="0.35">
      <c r="A35" s="60"/>
      <c r="B35" s="220"/>
      <c r="C35" s="218"/>
      <c r="D35" s="225"/>
      <c r="E35" s="168"/>
      <c r="F35" s="230"/>
    </row>
    <row r="36" spans="1:6" s="41" customFormat="1" x14ac:dyDescent="0.35">
      <c r="A36" s="337">
        <v>770</v>
      </c>
      <c r="B36" s="220" t="s">
        <v>353</v>
      </c>
      <c r="C36" s="224" t="s">
        <v>11</v>
      </c>
      <c r="D36" s="222">
        <v>1</v>
      </c>
      <c r="E36" s="223"/>
      <c r="F36" s="230">
        <f>Table14245[[#This Row],[Qté]]*Table14245[[#This Row],[PU]]</f>
        <v>0</v>
      </c>
    </row>
    <row r="37" spans="1:6" ht="32.25" customHeight="1" x14ac:dyDescent="0.35">
      <c r="A37" s="337">
        <v>780</v>
      </c>
      <c r="B37" s="229" t="s">
        <v>354</v>
      </c>
      <c r="C37" s="224" t="s">
        <v>11</v>
      </c>
      <c r="D37" s="222">
        <v>1</v>
      </c>
      <c r="E37" s="223"/>
      <c r="F37" s="230">
        <f>Table14245[[#This Row],[Qté]]*Table14245[[#This Row],[PU]]</f>
        <v>0</v>
      </c>
    </row>
    <row r="38" spans="1:6" x14ac:dyDescent="0.35">
      <c r="A38" s="180"/>
      <c r="B38" s="181"/>
      <c r="C38" s="86"/>
      <c r="D38" s="182"/>
      <c r="E38" s="169"/>
      <c r="F38" s="186"/>
    </row>
    <row r="39" spans="1:6" ht="25.5" customHeight="1" x14ac:dyDescent="0.35">
      <c r="A39" s="254"/>
      <c r="B39" s="255" t="s">
        <v>549</v>
      </c>
      <c r="C39" s="255"/>
      <c r="D39" s="256"/>
      <c r="E39" s="257"/>
      <c r="F39" s="258">
        <f>SUM(F8:F37)</f>
        <v>0</v>
      </c>
    </row>
    <row r="40" spans="1:6" ht="15" customHeight="1" x14ac:dyDescent="0.35">
      <c r="A40" s="92"/>
      <c r="B40" s="253"/>
      <c r="C40" s="93"/>
      <c r="D40" s="231"/>
      <c r="E40" s="170"/>
      <c r="F40" s="188"/>
    </row>
    <row r="41" spans="1:6" ht="27.75" customHeight="1" x14ac:dyDescent="0.35"/>
    <row r="65" ht="36.75" customHeight="1" x14ac:dyDescent="0.35"/>
  </sheetData>
  <mergeCells count="1">
    <mergeCell ref="A2:F2"/>
  </mergeCells>
  <phoneticPr fontId="12" type="noConversion"/>
  <pageMargins left="0.7" right="0.7" top="0.75" bottom="0.75" header="0.3" footer="0.3"/>
  <pageSetup paperSize="9" scale="83"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F49"/>
  <sheetViews>
    <sheetView zoomScale="98" zoomScaleNormal="98" zoomScaleSheetLayoutView="80" workbookViewId="0">
      <selection activeCell="G12" sqref="G12"/>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5.81640625" style="201" customWidth="1"/>
    <col min="7" max="16384" width="11" style="19"/>
  </cols>
  <sheetData>
    <row r="1" spans="1:6" ht="15" thickBot="1" x14ac:dyDescent="0.4">
      <c r="A1" s="45" t="s">
        <v>0</v>
      </c>
      <c r="B1" s="45"/>
      <c r="C1" s="45"/>
      <c r="D1" s="45"/>
      <c r="E1" s="45"/>
      <c r="F1" s="183"/>
    </row>
    <row r="2" spans="1:6" ht="27" customHeight="1" x14ac:dyDescent="0.35">
      <c r="A2" s="397" t="s">
        <v>1</v>
      </c>
      <c r="B2" s="398"/>
      <c r="C2" s="398"/>
      <c r="D2" s="398"/>
      <c r="E2" s="398"/>
      <c r="F2" s="399"/>
    </row>
    <row r="3" spans="1:6" x14ac:dyDescent="0.35">
      <c r="A3" s="278" t="s">
        <v>0</v>
      </c>
      <c r="B3" s="265" t="s">
        <v>580</v>
      </c>
      <c r="C3" s="265" t="s">
        <v>581</v>
      </c>
      <c r="D3" s="266"/>
      <c r="E3" s="267"/>
      <c r="F3" s="279"/>
    </row>
    <row r="4" spans="1:6" x14ac:dyDescent="0.35">
      <c r="A4" s="280" t="s">
        <v>2</v>
      </c>
      <c r="B4" s="268" t="s">
        <v>3</v>
      </c>
      <c r="C4" s="268" t="s">
        <v>4</v>
      </c>
      <c r="D4" s="268" t="s">
        <v>5</v>
      </c>
      <c r="E4" s="268" t="s">
        <v>6</v>
      </c>
      <c r="F4" s="281" t="s">
        <v>7</v>
      </c>
    </row>
    <row r="5" spans="1:6" s="41" customFormat="1" x14ac:dyDescent="0.35">
      <c r="A5" s="282"/>
      <c r="B5" s="28"/>
      <c r="C5" s="55"/>
      <c r="D5" s="269"/>
      <c r="E5" s="270"/>
      <c r="F5" s="283"/>
    </row>
    <row r="6" spans="1:6" x14ac:dyDescent="0.35">
      <c r="A6" s="284">
        <v>800</v>
      </c>
      <c r="B6" s="390" t="s">
        <v>586</v>
      </c>
      <c r="C6" s="52"/>
      <c r="D6" s="271"/>
      <c r="E6" s="271"/>
      <c r="F6" s="285"/>
    </row>
    <row r="7" spans="1:6" x14ac:dyDescent="0.35">
      <c r="A7" s="241"/>
      <c r="B7" s="247" t="s">
        <v>550</v>
      </c>
      <c r="C7" s="243"/>
      <c r="D7" s="244"/>
      <c r="E7" s="295"/>
      <c r="F7" s="296"/>
    </row>
    <row r="8" spans="1:6" x14ac:dyDescent="0.35">
      <c r="A8" s="287">
        <v>800.1</v>
      </c>
      <c r="B8" s="73" t="s">
        <v>360</v>
      </c>
      <c r="C8" s="217" t="s">
        <v>361</v>
      </c>
      <c r="D8" s="276">
        <v>1</v>
      </c>
      <c r="E8" s="270"/>
      <c r="F8" s="283">
        <f>Table142456[[#This Row],[Qté]]*Table142456[[#This Row],[PU]]</f>
        <v>0</v>
      </c>
    </row>
    <row r="9" spans="1:6" ht="25" x14ac:dyDescent="0.35">
      <c r="A9" s="287">
        <v>800.2</v>
      </c>
      <c r="B9" s="73" t="s">
        <v>362</v>
      </c>
      <c r="C9" s="217" t="s">
        <v>361</v>
      </c>
      <c r="D9" s="276">
        <v>1</v>
      </c>
      <c r="E9" s="270"/>
      <c r="F9" s="283">
        <f>Table142456[[#This Row],[Qté]]*Table142456[[#This Row],[PU]]</f>
        <v>0</v>
      </c>
    </row>
    <row r="10" spans="1:6" x14ac:dyDescent="0.35">
      <c r="A10" s="287">
        <v>800.6</v>
      </c>
      <c r="B10" s="73" t="s">
        <v>363</v>
      </c>
      <c r="C10" s="62" t="s">
        <v>11</v>
      </c>
      <c r="D10" s="276">
        <v>1</v>
      </c>
      <c r="E10" s="270"/>
      <c r="F10" s="283">
        <f>Table142456[[#This Row],[Qté]]*Table142456[[#This Row],[PU]]</f>
        <v>0</v>
      </c>
    </row>
    <row r="11" spans="1:6" x14ac:dyDescent="0.35">
      <c r="A11" s="287">
        <v>800.7</v>
      </c>
      <c r="B11" s="73" t="s">
        <v>364</v>
      </c>
      <c r="C11" s="62" t="s">
        <v>365</v>
      </c>
      <c r="D11" s="276">
        <v>10</v>
      </c>
      <c r="E11" s="270"/>
      <c r="F11" s="283">
        <f>Table142456[[#This Row],[Qté]]*Table142456[[#This Row],[PU]]</f>
        <v>0</v>
      </c>
    </row>
    <row r="12" spans="1:6" x14ac:dyDescent="0.35">
      <c r="A12" s="241"/>
      <c r="B12" s="84" t="s">
        <v>590</v>
      </c>
      <c r="C12" s="243"/>
      <c r="D12" s="244"/>
      <c r="E12" s="295"/>
      <c r="F12" s="296">
        <f>Table142456[[#This Row],[Qté]]*Table142456[[#This Row],[PU]]</f>
        <v>0</v>
      </c>
    </row>
    <row r="13" spans="1:6" ht="42.75" customHeight="1" x14ac:dyDescent="0.35">
      <c r="A13" s="287" t="s">
        <v>366</v>
      </c>
      <c r="B13" s="392" t="s">
        <v>587</v>
      </c>
      <c r="C13" s="204" t="s">
        <v>43</v>
      </c>
      <c r="D13" s="276">
        <v>14</v>
      </c>
      <c r="E13" s="338"/>
      <c r="F13" s="339">
        <f>Table142456[[#This Row],[Qté]]*Table142456[[#This Row],[PU]]</f>
        <v>0</v>
      </c>
    </row>
    <row r="14" spans="1:6" x14ac:dyDescent="0.35">
      <c r="A14" s="287" t="s">
        <v>367</v>
      </c>
      <c r="B14" s="233" t="s">
        <v>560</v>
      </c>
      <c r="C14" s="62" t="s">
        <v>295</v>
      </c>
      <c r="D14" s="62">
        <v>1</v>
      </c>
      <c r="E14" s="270"/>
      <c r="F14" s="283">
        <f>Table142456[[#This Row],[Qté]]*Table142456[[#This Row],[PU]]</f>
        <v>0</v>
      </c>
    </row>
    <row r="15" spans="1:6" ht="30" customHeight="1" x14ac:dyDescent="0.35">
      <c r="A15" s="282"/>
      <c r="B15" s="391"/>
      <c r="C15" s="55"/>
      <c r="D15" s="91"/>
      <c r="E15" s="270"/>
      <c r="F15" s="283"/>
    </row>
    <row r="16" spans="1:6" ht="20.25" customHeight="1" x14ac:dyDescent="0.35">
      <c r="A16" s="288"/>
      <c r="B16" s="58" t="s">
        <v>368</v>
      </c>
      <c r="C16" s="58"/>
      <c r="D16" s="277"/>
      <c r="E16" s="277"/>
      <c r="F16" s="286">
        <f>SUM(F8:F14)</f>
        <v>0</v>
      </c>
    </row>
    <row r="17" spans="1:6" ht="20.25" customHeight="1" thickBot="1" x14ac:dyDescent="0.4">
      <c r="A17" s="289"/>
      <c r="B17" s="290"/>
      <c r="C17" s="291"/>
      <c r="D17" s="292"/>
      <c r="E17" s="293"/>
      <c r="F17" s="294"/>
    </row>
    <row r="18" spans="1:6" ht="21" customHeight="1" x14ac:dyDescent="0.35"/>
    <row r="19" spans="1:6" ht="19.5" customHeight="1" x14ac:dyDescent="0.35"/>
    <row r="20" spans="1:6" ht="18.75" customHeight="1" x14ac:dyDescent="0.35"/>
    <row r="21" spans="1:6" ht="18" customHeight="1" x14ac:dyDescent="0.35"/>
    <row r="22" spans="1:6" ht="19.5" customHeight="1" x14ac:dyDescent="0.35"/>
    <row r="24" spans="1:6" ht="16.5" customHeight="1" x14ac:dyDescent="0.35"/>
    <row r="25" spans="1:6" ht="27.75" customHeight="1" x14ac:dyDescent="0.35"/>
    <row r="49" ht="36.75" customHeight="1" x14ac:dyDescent="0.35"/>
  </sheetData>
  <mergeCells count="1">
    <mergeCell ref="A2:F2"/>
  </mergeCells>
  <pageMargins left="0.7" right="0.7" top="0.75" bottom="0.75" header="0.3" footer="0.3"/>
  <pageSetup paperSize="9" scale="83"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RECAP</vt:lpstr>
      <vt:lpstr>BLOC ADMIN. SALLE DE CLASSE</vt:lpstr>
      <vt:lpstr>SANITAIRE</vt:lpstr>
      <vt:lpstr>FORATION</vt:lpstr>
      <vt:lpstr>AMENAGEMENT EXTERIEURE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jeef</dc:creator>
  <cp:keywords/>
  <dc:description/>
  <cp:lastModifiedBy>ATP INFO</cp:lastModifiedBy>
  <cp:revision/>
  <dcterms:created xsi:type="dcterms:W3CDTF">2025-11-10T14:35:00Z</dcterms:created>
  <dcterms:modified xsi:type="dcterms:W3CDTF">2026-04-03T12:55:42Z</dcterms:modified>
  <cp:category/>
  <cp:contentStatus/>
</cp:coreProperties>
</file>