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Bordereau pour addendum\DQE addendum sans PRIX\"/>
    </mc:Choice>
  </mc:AlternateContent>
  <xr:revisionPtr revIDLastSave="0" documentId="13_ncr:1_{44A882AB-E2EA-4F95-B8E8-93E6C03CA9D0}" xr6:coauthVersionLast="47" xr6:coauthVersionMax="47" xr10:uidLastSave="{00000000-0000-0000-0000-000000000000}"/>
  <bookViews>
    <workbookView xWindow="-110" yWindow="-110" windowWidth="19420" windowHeight="10300" tabRatio="756"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19" l="1"/>
  <c r="F48" i="19" s="1"/>
  <c r="F164" i="19"/>
  <c r="F163" i="19"/>
  <c r="F162" i="19"/>
  <c r="F161" i="19"/>
  <c r="F73" i="19"/>
  <c r="F72" i="19"/>
  <c r="F71" i="19"/>
  <c r="F70" i="19"/>
  <c r="F74" i="19" s="1"/>
  <c r="F82" i="19"/>
  <c r="F83" i="19"/>
  <c r="F165" i="19" l="1"/>
  <c r="F171" i="19" l="1"/>
  <c r="F172" i="19"/>
  <c r="F173" i="19"/>
  <c r="F174" i="19"/>
  <c r="F175" i="19"/>
  <c r="F170"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6" i="19"/>
  <c r="F155" i="19"/>
  <c r="F154" i="19"/>
  <c r="F153" i="19"/>
  <c r="F152" i="19"/>
  <c r="F151" i="19"/>
  <c r="F150" i="19"/>
  <c r="F149" i="19"/>
  <c r="F148" i="19"/>
  <c r="F147" i="19"/>
  <c r="F143" i="19"/>
  <c r="D142" i="19"/>
  <c r="F142" i="19" s="1"/>
  <c r="F141" i="19"/>
  <c r="F140" i="19"/>
  <c r="F139" i="19"/>
  <c r="F135" i="19"/>
  <c r="F134" i="19"/>
  <c r="F133" i="19"/>
  <c r="F132" i="19"/>
  <c r="F131" i="19"/>
  <c r="F130" i="19"/>
  <c r="F125" i="19"/>
  <c r="F124" i="19"/>
  <c r="F123" i="19"/>
  <c r="F122" i="19"/>
  <c r="F121" i="19"/>
  <c r="F120" i="19"/>
  <c r="F119" i="19"/>
  <c r="F118" i="19"/>
  <c r="F117" i="19"/>
  <c r="F116" i="19"/>
  <c r="F115" i="19"/>
  <c r="F114" i="19"/>
  <c r="F113" i="19"/>
  <c r="F108" i="19"/>
  <c r="F107" i="19"/>
  <c r="F106" i="19"/>
  <c r="F105" i="19"/>
  <c r="F104" i="19"/>
  <c r="F103" i="19"/>
  <c r="F102" i="19"/>
  <c r="F98" i="19"/>
  <c r="F97" i="19"/>
  <c r="F96" i="19"/>
  <c r="F95" i="19"/>
  <c r="F94" i="19"/>
  <c r="F93" i="19"/>
  <c r="F89" i="19"/>
  <c r="F88" i="19"/>
  <c r="F87" i="19"/>
  <c r="D86" i="19"/>
  <c r="F86" i="19" s="1"/>
  <c r="D85" i="19"/>
  <c r="F85" i="19" s="1"/>
  <c r="F84" i="19"/>
  <c r="F65" i="19"/>
  <c r="F64" i="19"/>
  <c r="F63" i="19"/>
  <c r="F62" i="19"/>
  <c r="F61" i="19"/>
  <c r="F60" i="19"/>
  <c r="F66" i="19" s="1"/>
  <c r="F56" i="19"/>
  <c r="F55" i="19"/>
  <c r="F54" i="19"/>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39" i="21" l="1"/>
  <c r="C9" i="23" s="1"/>
  <c r="F194" i="14"/>
  <c r="F8" i="19"/>
  <c r="F16" i="22"/>
  <c r="C10" i="23" s="1"/>
  <c r="F176" i="19"/>
  <c r="F127" i="19"/>
  <c r="F102" i="14"/>
  <c r="F176" i="14"/>
  <c r="F61" i="14"/>
  <c r="F156" i="14"/>
  <c r="F82" i="14"/>
  <c r="F68" i="14"/>
  <c r="F163" i="14"/>
  <c r="F90" i="19"/>
  <c r="F144" i="19"/>
  <c r="F30" i="19"/>
  <c r="F57" i="19"/>
  <c r="F109" i="19"/>
  <c r="F22" i="19"/>
  <c r="F99" i="19"/>
  <c r="F136" i="19"/>
  <c r="F157"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76" i="19" l="1"/>
  <c r="F77" i="19" s="1"/>
  <c r="F166" i="19"/>
  <c r="F20" i="14"/>
  <c r="F134" i="14"/>
  <c r="F127" i="14"/>
  <c r="F118" i="14"/>
  <c r="F74" i="14"/>
  <c r="F50" i="14"/>
  <c r="F37" i="14"/>
  <c r="F29" i="14"/>
  <c r="F178" i="19" l="1"/>
  <c r="C7" i="23" s="1"/>
  <c r="F195" i="14"/>
  <c r="F104" i="14"/>
  <c r="F197" i="14" l="1"/>
  <c r="C8" i="23" s="1"/>
  <c r="C11" i="23" s="1"/>
</calcChain>
</file>

<file path=xl/sharedStrings.xml><?xml version="1.0" encoding="utf-8"?>
<sst xmlns="http://schemas.openxmlformats.org/spreadsheetml/2006/main" count="957" uniqueCount="593">
  <si>
    <t>Lot 01</t>
  </si>
  <si>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</si>
  <si>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</si>
  <si>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</si>
  <si>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</si>
  <si>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</si>
  <si>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</si>
  <si>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</si>
  <si>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</si>
  <si>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</si>
  <si>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</si>
  <si>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</si>
  <si>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</si>
  <si>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</si>
  <si>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</si>
  <si>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</si>
  <si>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</si>
  <si>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</si>
  <si>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</si>
  <si>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</si>
  <si>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</si>
  <si>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</si>
  <si>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</si>
  <si>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</si>
  <si>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</si>
  <si>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</si>
  <si>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</si>
  <si>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</si>
  <si>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</si>
  <si>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</si>
  <si>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</si>
  <si>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</si>
  <si>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</si>
  <si>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</si>
  <si>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</si>
  <si>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</si>
  <si>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</si>
  <si>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</si>
  <si>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</si>
  <si>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</si>
  <si>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</si>
  <si>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</si>
  <si>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</si>
  <si>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</si>
  <si>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</si>
  <si>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</si>
  <si>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</si>
  <si>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</si>
  <si>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</si>
  <si>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</si>
  <si>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</si>
  <si>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</si>
  <si>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</si>
  <si>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</si>
  <si>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</si>
  <si>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</si>
  <si>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</si>
  <si>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</si>
  <si>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</si>
  <si>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</si>
  <si>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</si>
  <si>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</si>
  <si>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</si>
  <si>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family val="2"/>
      </rPr>
      <t>BG 28/</t>
    </r>
    <r>
      <rPr>
        <sz val="10"/>
        <color rgb="FF000000"/>
        <rFont val="Arial"/>
        <family val="2"/>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</si>
  <si>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</si>
  <si>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</si>
  <si>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</si>
  <si>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</si>
  <si>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</si>
  <si>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</si>
  <si>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</si>
  <si>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</si>
  <si>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</si>
  <si>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</si>
  <si>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</si>
  <si>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</si>
  <si>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</si>
  <si>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</si>
  <si>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</si>
  <si>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</si>
  <si>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</si>
  <si>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</si>
  <si>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</si>
  <si>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</si>
  <si>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</si>
  <si>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</si>
  <si>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</si>
  <si>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</si>
  <si>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</si>
  <si>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</si>
  <si>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</si>
  <si>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</si>
  <si>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</si>
  <si>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</si>
  <si>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</si>
  <si>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</si>
  <si>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</si>
  <si>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</si>
  <si>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</si>
  <si>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</si>
  <si>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</si>
  <si>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</si>
  <si>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</si>
  <si>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</si>
  <si>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</si>
  <si>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</si>
  <si>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</si>
  <si>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</si>
  <si>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</si>
  <si>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</si>
  <si>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</si>
  <si>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</si>
  <si>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</si>
  <si>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</si>
  <si>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</si>
  <si>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</si>
  <si>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</si>
  <si>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</si>
  <si>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</si>
  <si>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</si>
  <si>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</si>
  <si>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</si>
  <si>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</si>
  <si>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</si>
  <si>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</si>
  <si>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</si>
  <si>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</si>
  <si>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</si>
  <si>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</si>
  <si>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</si>
  <si>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</si>
  <si>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</si>
  <si>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</si>
  <si>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</si>
  <si>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</si>
  <si>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</si>
  <si>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</si>
  <si>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</si>
  <si>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</si>
  <si>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</si>
  <si>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</si>
  <si>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</si>
  <si>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</si>
  <si>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</si>
  <si>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</si>
  <si>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</si>
  <si>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</si>
  <si>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</si>
  <si>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</si>
  <si>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</si>
  <si>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</si>
  <si>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</si>
  <si>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</si>
  <si>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</si>
  <si>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</si>
  <si>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</si>
  <si>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</si>
  <si>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</si>
  <si>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</si>
  <si>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</si>
  <si>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</si>
  <si>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</si>
  <si>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</si>
  <si>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</si>
  <si>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</si>
  <si>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</si>
  <si>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</si>
  <si>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</si>
  <si>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</si>
  <si>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</si>
  <si>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</si>
  <si>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</si>
  <si>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</si>
  <si>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</si>
  <si>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</si>
  <si>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</si>
  <si>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</si>
  <si>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</si>
  <si>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</si>
  <si>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</si>
  <si>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</si>
  <si>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</si>
  <si>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</si>
  <si>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</si>
  <si>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</si>
  <si>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</si>
  <si>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</si>
  <si>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</si>
  <si>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</si>
  <si>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</si>
  <si>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</si>
  <si>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</si>
  <si>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</si>
  <si>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</si>
  <si>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</si>
  <si>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</si>
  <si>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</si>
  <si>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</si>
  <si>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</si>
  <si>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</si>
  <si>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</si>
  <si>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</si>
  <si>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</si>
  <si>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</si>
  <si>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</si>
  <si>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</si>
  <si>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</si>
  <si>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</si>
  <si>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</si>
  <si>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</si>
  <si>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</si>
  <si>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</si>
  <si>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</si>
  <si>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</si>
  <si>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</si>
  <si>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</si>
  <si>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</si>
  <si>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</si>
  <si>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</si>
  <si>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</si>
  <si>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</si>
  <si>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</si>
  <si>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</si>
  <si>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</si>
  <si>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</si>
  <si>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</si>
  <si>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</si>
  <si>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</si>
  <si>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</si>
  <si>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</si>
  <si>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</si>
  <si>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</si>
  <si>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</si>
  <si>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</si>
  <si>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family val="2"/>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</si>
  <si>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</si>
  <si>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</si>
  <si>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</si>
  <si>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</si>
  <si>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</si>
  <si>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</si>
  <si>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</si>
  <si>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</si>
  <si>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</si>
  <si>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</si>
  <si>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family val="2"/>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</si>
  <si>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</si>
  <si>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</si>
  <si>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</si>
  <si>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</si>
  <si>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</si>
  <si>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</si>
  <si>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</si>
  <si>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</si>
  <si>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</si>
  <si>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</si>
  <si>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</si>
  <si>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</si>
  <si>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</si>
  <si>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</si>
  <si>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</si>
  <si>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</si>
  <si>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</si>
  <si>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</si>
  <si>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</si>
  <si>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</si>
  <si>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</si>
  <si>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</si>
  <si>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</si>
  <si>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</si>
  <si>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</si>
  <si>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</si>
  <si>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</si>
  <si>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</si>
  <si>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</si>
  <si>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</si>
  <si>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</si>
  <si>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</si>
  <si>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</si>
  <si>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</si>
  <si>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</si>
  <si>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</si>
  <si>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</si>
  <si>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</si>
  <si>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</si>
  <si>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</si>
  <si>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</si>
  <si>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</si>
  <si>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</si>
  <si>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</si>
  <si>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</si>
  <si>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</si>
  <si>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</si>
  <si>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</si>
  <si>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</si>
  <si>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</si>
  <si>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</si>
  <si>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</si>
  <si>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</si>
  <si>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</si>
  <si>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</si>
  <si>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</si>
  <si>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</si>
  <si>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</si>
  <si>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</si>
  <si>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</si>
  <si>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</si>
  <si>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</si>
  <si>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</si>
  <si>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</si>
  <si>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</si>
  <si>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</si>
  <si>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</si>
  <si>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</si>
  <si>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</si>
  <si>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</si>
  <si>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</si>
  <si>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</si>
  <si>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</si>
  <si>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</si>
  <si>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</si>
  <si>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</si>
  <si>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</si>
  <si>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</si>
  <si>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</si>
  <si>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</si>
  <si>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</si>
  <si>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</si>
  <si>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</si>
  <si>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</si>
  <si>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</si>
  <si>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</si>
  <si>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</si>
  <si>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</si>
  <si>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</si>
  <si>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</si>
  <si>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</si>
  <si>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</si>
  <si>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</si>
  <si>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</si>
  <si>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</si>
  <si>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</si>
  <si>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</si>
  <si>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</si>
  <si>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family val="2"/>
      </rPr>
      <t>3</t>
    </r>
    <r>
      <rPr>
        <sz val="11"/>
        <rFont val="Arial"/>
        <family val="2"/>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</si>
  <si>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</si>
  <si>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</si>
  <si>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</si>
  <si>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</si>
  <si>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</si>
  <si>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</si>
  <si>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</si>
  <si>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</si>
  <si>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</si>
  <si>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</si>
  <si>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</si>
  <si>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</si>
  <si>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</si>
  <si>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</si>
  <si>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</si>
  <si>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</si>
  <si>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</si>
  <si>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</si>
  <si>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</si>
  <si>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</si>
  <si>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</si>
  <si>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</si>
  <si>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</si>
  <si>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</si>
  <si>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</si>
  <si>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</si>
  <si>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</si>
  <si>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</si>
  <si>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</si>
  <si>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</si>
  <si>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</si>
  <si>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</si>
  <si>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</si>
  <si>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</si>
  <si>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</si>
  <si>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</si>
  <si>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</si>
  <si>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</si>
  <si>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</si>
  <si>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</si>
  <si>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</si>
  <si>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</si>
  <si>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</si>
  <si>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</si>
  <si>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</si>
  <si>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</si>
  <si>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</si>
  <si>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</si>
  <si>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</si>
  <si>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</si>
  <si>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</si>
  <si>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</si>
  <si>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</si>
  <si>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</si>
  <si>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</si>
  <si>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</si>
  <si>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</si>
  <si>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</si>
  <si>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</si>
  <si>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</si>
  <si>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</si>
  <si>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</si>
  <si>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</si>
  <si>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</si>
  <si>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</si>
  <si>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</si>
  <si>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</si>
  <si>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</si>
  <si>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</si>
  <si>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</si>
  <si>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</si>
  <si>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</si>
  <si>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</si>
  <si>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</si>
  <si>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</si>
  <si>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</si>
  <si>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</si>
  <si>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</si>
  <si>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</si>
  <si>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</si>
  <si>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</si>
  <si>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</si>
  <si>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</si>
  <si>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</si>
  <si>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</si>
  <si>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</si>
  <si>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</si>
  <si>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</si>
  <si>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</si>
  <si>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</si>
  <si>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</si>
  <si>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</si>
  <si>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</si>
  <si>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</si>
  <si>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</si>
  <si>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</si>
  <si>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</si>
  <si>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</si>
  <si>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</si>
  <si>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</si>
  <si>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</si>
  <si>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</si>
  <si>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</si>
  <si>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</si>
  <si>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</si>
  <si>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</si>
  <si>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</si>
  <si>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</si>
  <si>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</si>
  <si>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</si>
  <si>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</si>
  <si>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</si>
  <si>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</si>
  <si>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</si>
  <si>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</si>
  <si>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</si>
  <si>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</si>
  <si>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</si>
  <si>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</si>
  <si>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</si>
  <si>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</si>
  <si>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</si>
  <si>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</si>
  <si>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</si>
  <si>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</si>
  <si>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</si>
  <si>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</si>
  <si>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</si>
  <si>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</si>
  <si>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</si>
  <si>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</si>
  <si>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</si>
  <si>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</si>
  <si>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</si>
  <si>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</si>
  <si>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</si>
  <si>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</si>
  <si>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</si>
  <si>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</si>
  <si>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</si>
  <si>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</si>
  <si>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</si>
  <si>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</si>
  <si>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</si>
  <si>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</si>
  <si>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</si>
  <si>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</si>
  <si>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</si>
  <si>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</si>
  <si>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</si>
  <si>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</si>
  <si>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</si>
  <si>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</si>
  <si>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</si>
  <si>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</si>
  <si>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</si>
  <si>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</si>
  <si>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</si>
  <si>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</si>
  <si>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</si>
  <si>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</si>
  <si>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</si>
  <si>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</si>
  <si>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</si>
  <si>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</si>
  <si>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</si>
  <si>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</si>
  <si>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</si>
  <si>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</si>
  <si>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</si>
  <si>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</si>
  <si>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</si>
  <si>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</si>
  <si>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</si>
  <si>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</si>
  <si>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</si>
  <si>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</si>
  <si>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</si>
  <si>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</si>
  <si>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</si>
  <si>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</si>
  <si>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</si>
  <si>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</si>
  <si>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</si>
  <si>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</si>
  <si>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</si>
  <si>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</si>
  <si>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</si>
  <si>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</si>
  <si>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</si>
  <si>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</si>
  <si>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</si>
  <si>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</si>
  <si>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</si>
  <si>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</si>
  <si>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</si>
  <si>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</si>
  <si>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</si>
  <si>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</si>
  <si>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</si>
  <si>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</si>
  <si>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</si>
  <si>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</si>
  <si>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</si>
  <si>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</si>
  <si>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 xml:space="preserve">Amenagement extérieure </t>
  </si>
  <si>
    <t>BLOC ADMINISTRATIF ET SALLES DE CLASSE</t>
  </si>
  <si>
    <t>BLOC SANITAIRE FILLE ET GARCON</t>
  </si>
  <si>
    <t>FORATION</t>
  </si>
  <si>
    <t>I</t>
  </si>
  <si>
    <t>II</t>
  </si>
  <si>
    <t>IV</t>
  </si>
  <si>
    <t>V</t>
  </si>
  <si>
    <t xml:space="preserve">TABLEAU RECAPUTILATIF </t>
  </si>
  <si>
    <t>GRAND TOTAL SANITAIRES GARCONS ET FILLES</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</si>
  <si>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</si>
  <si>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</si>
  <si>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</si>
  <si>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</si>
  <si>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</si>
  <si>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</si>
  <si>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</si>
  <si>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</si>
  <si>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</si>
  <si>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</si>
  <si>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</si>
  <si>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</si>
  <si>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</si>
  <si>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</si>
  <si>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</si>
  <si>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</si>
  <si>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</si>
  <si>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</si>
  <si>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</si>
  <si>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</si>
  <si>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KATANDA</t>
  </si>
  <si>
    <t>EP LUKANGU</t>
  </si>
  <si>
    <t>SOUS-TOTAL POSTE 2 BLOCS PEDAGOGIQUES DE 3 SALLES DE CLASSE</t>
  </si>
  <si>
    <t xml:space="preserve">Fourniture et installation d'une clôture de protection du forage et de sa partie de commande en tube metallique de 0,4*0,6,  hauteur de: 2,2 m - avec poteaux intermediaires en tuyau 3 pouce sur un socle en béton armé </t>
  </si>
  <si>
    <t xml:space="preserve">AMENAGEMENT EXTERIEUR </t>
  </si>
  <si>
    <t>AMENAGEMENT EXTERIEUR</t>
  </si>
  <si>
    <t>TOTAL HT CONSTRUCTION DE L'ECOLE PRIMAIRE LUKANGU</t>
  </si>
  <si>
    <t xml:space="preserve">Fo et po imposte (100cm*52cm) métallique - Chassis à lames NACO  (verre clair Ep: 5mm - leviers latéraux gauches rabattables avec blocage en position fermée.) sur tube rectangulaire de 30/60 avec ouverture extérieur y compris antirouille,  target de blocage à 02 niveaux. </t>
  </si>
  <si>
    <t>200.2.1.5</t>
  </si>
  <si>
    <t>Protection du forage par une clôture de 14 mètres linéaires</t>
  </si>
  <si>
    <t xml:space="preserve">Fo et po fenêtre (130cm*105cm) métallique en tôles pleines  (Ep: 2mm) sur tube rectangulaire de 30/60 avec ouverture extérieur y compris antirouille,  targette (Verrou) de blocage à 02 niveaux. </t>
  </si>
  <si>
    <t xml:space="preserve">Fo et po de couverture en tôles galvanisées BG 28/3,05 m, type bac triondal de 7,5 kg/pièce </t>
  </si>
  <si>
    <t xml:space="preserve">Construction d'une fosse septique pour 20 usagers y compris regards ou chambre de visite, raccordement aux toilettes et mis en fonctionnement,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</si>
</sst>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quot; &quot;#,##0.00&quot;   &quot;;&quot;-&quot;#,##0.00&quot;   &quot;;&quot; -&quot;00&quot;   &quot;;&quot; &quot;@&quot; &quot;"/>
    <numFmt numFmtId="167" formatCode="_-[$$-409]* #,##0.00_ ;_-[$$-409]* \-#,##0.00\ ;_-[$$-409]* &quot;-&quot;??_ ;_-@_ "/>
    <numFmt numFmtId="168" formatCode="_([$$-409]* #,##0.00_);_([$$-409]* \(#,##0.00\);_([$$-409]* &quot;-&quot;??_);_(@_)"/>
    <numFmt numFmtId="169" formatCode="&quot;$&quot;#,##0.00"/>
  </numFmts>
  <fonts count="43" x14ac:knownFonts="1">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1"/>
      <color rgb="FF000000"/>
      <name val="Calibri"/>
      <family val="2"/>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i/>
      <sz val="10"/>
      <name val="Arial"/>
      <family val="2"/>
    </font>
    <font>
      <sz val="11"/>
      <color rgb="FF000000"/>
      <name val="Arial"/>
      <family val="2"/>
    </font>
    <font>
      <sz val="11"/>
      <color theme="1"/>
      <name val="Arial"/>
      <family val="2"/>
    </font>
    <font>
      <b/>
      <sz val="10"/>
      <color theme="1"/>
      <name val="Arial"/>
      <family val="2"/>
    </font>
    <font>
      <i/>
      <sz val="10"/>
      <color rgb="FF000000"/>
      <name val="Arial"/>
      <family val="2"/>
    </font>
    <font>
      <vertAlign val="superscript"/>
      <sz val="10"/>
      <color rgb="FF000000"/>
      <name val="Arial"/>
      <family val="2"/>
    </font>
    <font>
      <sz val="11"/>
      <color rgb="FF000000"/>
      <name val="Calibri"/>
      <family val="2"/>
      <scheme val="minor"/>
    </font>
    <font>
      <sz val="10"/>
      <color rgb="FF000000"/>
      <name val="Arial"/>
      <family val="2"/>
    </font>
    <font>
      <vertAlign val="superscript"/>
      <sz val="11"/>
      <color rgb="FF000000"/>
      <name val="Times New Roman"/>
      <family val="1"/>
    </font>
    <font>
      <vertAlign val="superscript"/>
      <sz val="11"/>
      <name val="Arial"/>
      <family val="2"/>
    </font>
    <font>
      <sz val="11"/>
      <name val="Arial"/>
      <family val="2"/>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sz val="11"/>
      <name val="Calibri"/>
      <family val="2"/>
      <scheme val="minor"/>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6"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416">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3" fillId="14" borderId="1" xfId="3" applyFont="1" applyFill="1" applyBorder="1" applyAlignment="1">
      <alignment vertical="center" wrapText="1"/>
    </xf>
    <xf numFmtId="0" fontId="20"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6" fillId="7" borderId="1" xfId="3" applyFont="1" applyFill="1" applyBorder="1" applyAlignment="1">
      <alignment horizontal="center" vertical="center"/>
    </xf>
    <xf numFmtId="0" fontId="16" fillId="3" borderId="1" xfId="3" applyFont="1" applyFill="1" applyBorder="1" applyAlignment="1">
      <alignment horizontal="center" vertical="center" wrapText="1"/>
    </xf>
    <xf numFmtId="0" fontId="15" fillId="8" borderId="1" xfId="3" applyFont="1" applyFill="1" applyBorder="1" applyAlignment="1">
      <alignment vertical="center" wrapText="1"/>
    </xf>
    <xf numFmtId="0" fontId="16" fillId="0" borderId="4" xfId="3" applyFont="1" applyBorder="1" applyAlignment="1">
      <alignment horizontal="center" vertical="center"/>
    </xf>
    <xf numFmtId="0" fontId="16" fillId="0" borderId="1" xfId="3" applyFont="1" applyBorder="1" applyAlignment="1">
      <alignment horizontal="center" vertical="center" wrapText="1"/>
    </xf>
    <xf numFmtId="0" fontId="13" fillId="0" borderId="1" xfId="0" applyFont="1" applyBorder="1" applyAlignment="1">
      <alignment vertical="center" wrapText="1"/>
    </xf>
    <xf numFmtId="0" fontId="15" fillId="0" borderId="4" xfId="3" applyFont="1" applyBorder="1" applyAlignment="1">
      <alignment vertical="center" wrapText="1"/>
    </xf>
    <xf numFmtId="164" fontId="16" fillId="12" borderId="2" xfId="4" applyFont="1" applyFill="1" applyBorder="1" applyAlignment="1">
      <alignment horizontal="center" vertical="center" wrapText="1"/>
    </xf>
    <xf numFmtId="0" fontId="16" fillId="3" borderId="9" xfId="3" applyFont="1" applyFill="1" applyBorder="1" applyAlignment="1">
      <alignment horizontal="center"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2"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7" fontId="15" fillId="21" borderId="36" xfId="11" applyNumberFormat="1" applyFont="1" applyFill="1" applyBorder="1" applyAlignment="1">
      <alignment horizontal="left" vertical="center"/>
    </xf>
    <xf numFmtId="167" fontId="15" fillId="21" borderId="37" xfId="11" applyNumberFormat="1" applyFont="1" applyFill="1" applyBorder="1" applyAlignment="1">
      <alignment horizontal="left"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4" fillId="0" borderId="0" xfId="3" applyFont="1"/>
    <xf numFmtId="0" fontId="25"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168" fontId="17" fillId="0" borderId="8" xfId="3" applyNumberFormat="1" applyFont="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69" fontId="20" fillId="0" borderId="0" xfId="3" applyNumberFormat="1" applyFont="1"/>
    <xf numFmtId="169" fontId="15" fillId="6" borderId="16" xfId="3" applyNumberFormat="1" applyFont="1" applyFill="1" applyBorder="1" applyAlignment="1">
      <alignment horizontal="center" vertical="center" wrapText="1"/>
    </xf>
    <xf numFmtId="169" fontId="17" fillId="0" borderId="8" xfId="3" applyNumberFormat="1" applyFont="1" applyBorder="1"/>
    <xf numFmtId="169" fontId="17" fillId="0" borderId="14" xfId="3" applyNumberFormat="1" applyFont="1" applyBorder="1"/>
    <xf numFmtId="169" fontId="17" fillId="0" borderId="17" xfId="3" applyNumberFormat="1" applyFont="1" applyBorder="1"/>
    <xf numFmtId="169" fontId="17" fillId="7" borderId="8" xfId="3" applyNumberFormat="1" applyFont="1" applyFill="1" applyBorder="1"/>
    <xf numFmtId="169" fontId="17" fillId="27" borderId="8" xfId="3" applyNumberFormat="1" applyFont="1" applyFill="1" applyBorder="1"/>
    <xf numFmtId="169" fontId="17" fillId="18" borderId="8" xfId="3" applyNumberFormat="1" applyFont="1" applyFill="1" applyBorder="1"/>
    <xf numFmtId="169" fontId="13" fillId="0" borderId="8" xfId="3" applyNumberFormat="1" applyFont="1" applyBorder="1"/>
    <xf numFmtId="169" fontId="15" fillId="19" borderId="33" xfId="0" applyNumberFormat="1" applyFont="1" applyFill="1" applyBorder="1" applyAlignment="1">
      <alignment horizontal="left" vertical="center"/>
    </xf>
    <xf numFmtId="169" fontId="15" fillId="21" borderId="38" xfId="11" applyNumberFormat="1" applyFont="1" applyFill="1" applyBorder="1" applyAlignment="1">
      <alignment horizontal="left" vertical="center"/>
    </xf>
    <xf numFmtId="169" fontId="3" fillId="0" borderId="0" xfId="3" applyNumberFormat="1"/>
    <xf numFmtId="2" fontId="16" fillId="0" borderId="1" xfId="3" applyNumberFormat="1" applyFont="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7"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7" fontId="16" fillId="0" borderId="8" xfId="11" applyNumberFormat="1" applyFont="1" applyFill="1" applyBorder="1" applyAlignment="1">
      <alignment horizontal="center" vertical="center"/>
    </xf>
    <xf numFmtId="167"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19" fillId="0" borderId="12" xfId="0" applyFont="1" applyBorder="1" applyAlignment="1">
      <alignment wrapText="1"/>
    </xf>
    <xf numFmtId="0" fontId="19" fillId="0" borderId="2" xfId="0" applyFont="1" applyBorder="1" applyAlignment="1">
      <alignment wrapText="1"/>
    </xf>
    <xf numFmtId="0" fontId="13" fillId="0" borderId="2" xfId="3" applyFont="1" applyBorder="1" applyAlignment="1">
      <alignment vertical="center" wrapText="1"/>
    </xf>
    <xf numFmtId="169" fontId="17" fillId="0" borderId="10" xfId="3" applyNumberFormat="1" applyFont="1" applyBorder="1"/>
    <xf numFmtId="164" fontId="15" fillId="0" borderId="12" xfId="4" applyFont="1" applyFill="1" applyBorder="1" applyAlignment="1">
      <alignment vertical="center" wrapText="1"/>
    </xf>
    <xf numFmtId="169" fontId="16" fillId="0" borderId="38" xfId="11" applyNumberFormat="1" applyFont="1" applyFill="1" applyBorder="1" applyAlignment="1">
      <alignment horizontal="center" vertical="center"/>
    </xf>
    <xf numFmtId="0" fontId="13" fillId="0" borderId="13" xfId="0" applyFont="1" applyBorder="1" applyAlignment="1">
      <alignment horizontal="left" vertical="center" wrapText="1"/>
    </xf>
    <xf numFmtId="0" fontId="34" fillId="28" borderId="4" xfId="3" applyFont="1" applyFill="1" applyBorder="1" applyAlignment="1">
      <alignment horizontal="center" vertical="center"/>
    </xf>
    <xf numFmtId="0" fontId="34" fillId="28" borderId="1" xfId="3" applyFont="1" applyFill="1" applyBorder="1" applyAlignment="1">
      <alignment horizontal="center" vertical="center" wrapText="1"/>
    </xf>
    <xf numFmtId="164" fontId="34" fillId="28" borderId="1" xfId="4" applyFont="1" applyFill="1" applyBorder="1" applyAlignment="1">
      <alignment horizontal="center" vertical="center" wrapText="1"/>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69" fontId="9" fillId="0" borderId="8" xfId="3" applyNumberFormat="1" applyFont="1" applyBorder="1"/>
    <xf numFmtId="0" fontId="35" fillId="0" borderId="1" xfId="0" applyFont="1" applyBorder="1" applyAlignment="1">
      <alignment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right" vertical="center" wrapText="1"/>
    </xf>
    <xf numFmtId="0" fontId="31" fillId="22" borderId="40" xfId="0" applyFont="1" applyFill="1" applyBorder="1" applyAlignment="1">
      <alignment horizontal="center" vertical="center" wrapText="1"/>
    </xf>
    <xf numFmtId="0" fontId="36" fillId="24" borderId="40" xfId="0" applyFont="1" applyFill="1" applyBorder="1" applyAlignment="1">
      <alignment horizontal="right" vertical="center" wrapText="1"/>
    </xf>
    <xf numFmtId="169" fontId="31"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right" vertical="center" wrapText="1"/>
    </xf>
    <xf numFmtId="0" fontId="31" fillId="22" borderId="1" xfId="0" applyFont="1" applyFill="1" applyBorder="1" applyAlignment="1">
      <alignment horizontal="center" vertical="center" wrapText="1"/>
    </xf>
    <xf numFmtId="0" fontId="36" fillId="24" borderId="1" xfId="0" applyFont="1" applyFill="1" applyBorder="1" applyAlignment="1">
      <alignment horizontal="right" vertical="center" wrapText="1"/>
    </xf>
    <xf numFmtId="169" fontId="31" fillId="24" borderId="1" xfId="11" applyNumberFormat="1" applyFont="1" applyFill="1" applyBorder="1" applyAlignment="1">
      <alignment horizontal="center" vertical="center"/>
    </xf>
    <xf numFmtId="0" fontId="37" fillId="14" borderId="1" xfId="0" applyFont="1" applyFill="1" applyBorder="1" applyAlignment="1">
      <alignment vertical="center" wrapText="1"/>
    </xf>
    <xf numFmtId="0" fontId="30" fillId="0" borderId="12" xfId="0" applyFont="1" applyBorder="1" applyAlignment="1">
      <alignment wrapText="1"/>
    </xf>
    <xf numFmtId="169" fontId="17" fillId="0" borderId="10" xfId="3" applyNumberFormat="1" applyFont="1" applyBorder="1" applyAlignment="1">
      <alignment vertical="center"/>
    </xf>
    <xf numFmtId="0" fontId="29" fillId="0" borderId="41" xfId="0" applyFont="1" applyBorder="1" applyAlignment="1">
      <alignment vertical="center" wrapText="1"/>
    </xf>
    <xf numFmtId="0" fontId="28" fillId="0" borderId="41" xfId="0" applyFont="1" applyBorder="1" applyAlignment="1">
      <alignment horizontal="center" vertical="center" wrapText="1"/>
    </xf>
    <xf numFmtId="169" fontId="17" fillId="0" borderId="10" xfId="3" applyNumberFormat="1" applyFont="1" applyBorder="1" applyAlignment="1">
      <alignment horizontal="center" vertical="center"/>
    </xf>
    <xf numFmtId="0" fontId="15"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20"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69" fontId="20" fillId="0" borderId="47" xfId="3" applyNumberFormat="1" applyFont="1" applyBorder="1"/>
    <xf numFmtId="0" fontId="15" fillId="6" borderId="46" xfId="3" applyFont="1" applyFill="1" applyBorder="1" applyAlignment="1">
      <alignment horizontal="center" vertical="center" wrapText="1"/>
    </xf>
    <xf numFmtId="169"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69" fontId="17" fillId="0" borderId="47" xfId="3" applyNumberFormat="1" applyFont="1" applyBorder="1"/>
    <xf numFmtId="0" fontId="15" fillId="7" borderId="46" xfId="3" applyFont="1" applyFill="1" applyBorder="1" applyAlignment="1">
      <alignment horizontal="center" vertical="center"/>
    </xf>
    <xf numFmtId="169" fontId="16" fillId="7" borderId="47" xfId="4" applyNumberFormat="1" applyFont="1" applyFill="1" applyBorder="1" applyAlignment="1">
      <alignment horizontal="center" vertical="center"/>
    </xf>
    <xf numFmtId="169"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69" fontId="17" fillId="0" borderId="50" xfId="3" applyNumberFormat="1" applyFont="1" applyBorder="1"/>
    <xf numFmtId="0" fontId="9" fillId="0" borderId="1" xfId="3" applyFont="1" applyBorder="1"/>
    <xf numFmtId="169"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69" fontId="17" fillId="4" borderId="8" xfId="3" applyNumberFormat="1" applyFont="1" applyFill="1" applyBorder="1"/>
    <xf numFmtId="0" fontId="31" fillId="4" borderId="4" xfId="3" applyFont="1" applyFill="1" applyBorder="1" applyAlignment="1">
      <alignment horizontal="center" vertical="center"/>
    </xf>
    <xf numFmtId="0" fontId="31" fillId="4" borderId="1" xfId="3" applyFont="1" applyFill="1" applyBorder="1" applyAlignment="1">
      <alignment horizontal="center" vertical="center" wrapText="1"/>
    </xf>
    <xf numFmtId="164" fontId="31" fillId="4" borderId="1" xfId="4" applyFont="1" applyFill="1" applyBorder="1" applyAlignment="1">
      <alignment horizontal="center" vertical="center" wrapText="1"/>
    </xf>
    <xf numFmtId="0" fontId="31" fillId="29" borderId="18" xfId="3" applyFont="1" applyFill="1" applyBorder="1" applyAlignment="1">
      <alignment vertical="center" wrapText="1"/>
    </xf>
    <xf numFmtId="0" fontId="31" fillId="29" borderId="19" xfId="3" applyFont="1" applyFill="1" applyBorder="1" applyAlignment="1">
      <alignment vertical="center" wrapText="1"/>
    </xf>
    <xf numFmtId="164" fontId="31" fillId="30" borderId="20" xfId="4" applyFont="1" applyFill="1" applyBorder="1" applyAlignment="1">
      <alignment vertical="center"/>
    </xf>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1" fillId="25" borderId="4" xfId="3" applyFont="1" applyFill="1" applyBorder="1" applyAlignment="1">
      <alignment horizontal="center" vertical="center"/>
    </xf>
    <xf numFmtId="0" fontId="32" fillId="25" borderId="1" xfId="3" applyFont="1" applyFill="1" applyBorder="1" applyAlignment="1">
      <alignment vertical="center" wrapText="1"/>
    </xf>
    <xf numFmtId="0" fontId="31" fillId="25" borderId="1" xfId="3" applyFont="1" applyFill="1" applyBorder="1" applyAlignment="1">
      <alignment horizontal="center" vertical="center" wrapText="1"/>
    </xf>
    <xf numFmtId="164" fontId="31" fillId="25" borderId="1" xfId="4" applyFont="1" applyFill="1" applyBorder="1" applyAlignment="1">
      <alignment horizontal="center" vertical="center" wrapText="1"/>
    </xf>
    <xf numFmtId="0" fontId="33" fillId="25" borderId="8" xfId="3" applyFont="1" applyFill="1" applyBorder="1"/>
    <xf numFmtId="169" fontId="33"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7" fontId="15" fillId="0" borderId="36" xfId="11" applyNumberFormat="1" applyFont="1" applyFill="1" applyBorder="1" applyAlignment="1">
      <alignment horizontal="left" vertical="center"/>
    </xf>
    <xf numFmtId="167" fontId="15" fillId="0" borderId="37" xfId="11" applyNumberFormat="1" applyFont="1" applyFill="1" applyBorder="1" applyAlignment="1">
      <alignment horizontal="left" vertical="center"/>
    </xf>
    <xf numFmtId="169"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17" fillId="0" borderId="1" xfId="3" applyFont="1" applyBorder="1" applyAlignment="1">
      <alignment vertical="center"/>
    </xf>
    <xf numFmtId="169" fontId="17" fillId="0" borderId="47" xfId="3" applyNumberFormat="1" applyFont="1" applyBorder="1" applyAlignment="1">
      <alignment vertical="center" wrapText="1"/>
    </xf>
    <xf numFmtId="0" fontId="38" fillId="0" borderId="0" xfId="0" applyFont="1"/>
    <xf numFmtId="0" fontId="15" fillId="0" borderId="0" xfId="3" applyFont="1" applyAlignment="1">
      <alignment vertical="center" wrapText="1"/>
    </xf>
    <xf numFmtId="0" fontId="38" fillId="0" borderId="1" xfId="0" applyFont="1" applyBorder="1"/>
    <xf numFmtId="0" fontId="39" fillId="0" borderId="1" xfId="0" applyFont="1" applyBorder="1" applyAlignment="1">
      <alignment horizontal="center"/>
    </xf>
    <xf numFmtId="0" fontId="39" fillId="4" borderId="1" xfId="0" applyFont="1" applyFill="1" applyBorder="1"/>
    <xf numFmtId="0" fontId="38" fillId="0" borderId="46" xfId="0" applyFont="1" applyBorder="1" applyAlignment="1">
      <alignment horizontal="center"/>
    </xf>
    <xf numFmtId="0" fontId="38" fillId="4" borderId="46" xfId="0" applyFont="1" applyFill="1" applyBorder="1"/>
    <xf numFmtId="0" fontId="2" fillId="28" borderId="4" xfId="3" applyFont="1" applyFill="1" applyBorder="1" applyAlignment="1">
      <alignment horizontal="center" vertical="center"/>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40" fillId="31" borderId="1" xfId="3" applyFont="1" applyFill="1" applyBorder="1" applyAlignment="1">
      <alignment horizontal="left" vertical="center" wrapText="1"/>
    </xf>
    <xf numFmtId="0" fontId="41" fillId="32" borderId="1" xfId="3" applyFont="1" applyFill="1" applyBorder="1" applyAlignment="1">
      <alignment horizontal="center" vertical="center" wrapText="1"/>
    </xf>
    <xf numFmtId="164" fontId="41" fillId="32" borderId="1" xfId="4" applyFont="1" applyFill="1" applyBorder="1" applyAlignment="1">
      <alignment horizontal="center" vertical="center" wrapText="1"/>
    </xf>
    <xf numFmtId="2" fontId="41" fillId="32" borderId="1" xfId="4" applyNumberFormat="1" applyFont="1" applyFill="1" applyBorder="1" applyAlignment="1">
      <alignment horizontal="right" vertical="center" wrapText="1"/>
    </xf>
    <xf numFmtId="2" fontId="41" fillId="32" borderId="47" xfId="4" applyNumberFormat="1" applyFont="1" applyFill="1" applyBorder="1" applyAlignment="1">
      <alignment horizontal="right" vertical="center" wrapText="1"/>
    </xf>
    <xf numFmtId="0" fontId="28" fillId="0" borderId="0" xfId="3" applyFont="1"/>
    <xf numFmtId="169" fontId="28" fillId="0" borderId="0" xfId="3" applyNumberFormat="1" applyFont="1"/>
    <xf numFmtId="0" fontId="42" fillId="0" borderId="0" xfId="3" applyFont="1"/>
    <xf numFmtId="0" fontId="4" fillId="3" borderId="0" xfId="3" applyFont="1" applyFill="1" applyAlignment="1">
      <alignment horizontal="center" vertical="center"/>
    </xf>
    <xf numFmtId="0" fontId="2" fillId="3" borderId="0" xfId="3" applyFont="1" applyFill="1" applyAlignment="1">
      <alignment horizontal="center" vertical="center"/>
    </xf>
    <xf numFmtId="0" fontId="4" fillId="6" borderId="7" xfId="3" applyFont="1" applyFill="1" applyBorder="1" applyAlignment="1">
      <alignment horizontal="center" vertical="center" wrapText="1"/>
    </xf>
    <xf numFmtId="0" fontId="4" fillId="6" borderId="11" xfId="3" applyFont="1" applyFill="1" applyBorder="1" applyAlignment="1">
      <alignment horizontal="center" vertical="center" wrapText="1"/>
    </xf>
    <xf numFmtId="0" fontId="4" fillId="6" borderId="16" xfId="3" applyFont="1" applyFill="1" applyBorder="1" applyAlignment="1">
      <alignment horizontal="center" vertical="center" wrapText="1"/>
    </xf>
    <xf numFmtId="169" fontId="4" fillId="6" borderId="16" xfId="3" applyNumberFormat="1" applyFont="1" applyFill="1" applyBorder="1" applyAlignment="1">
      <alignment horizontal="center" vertical="center" wrapText="1"/>
    </xf>
    <xf numFmtId="0" fontId="4" fillId="7" borderId="4" xfId="3" applyFont="1" applyFill="1" applyBorder="1" applyAlignment="1">
      <alignment horizontal="center" vertical="center"/>
    </xf>
    <xf numFmtId="0" fontId="4" fillId="7" borderId="1" xfId="3" applyFont="1" applyFill="1" applyBorder="1" applyAlignment="1">
      <alignment horizontal="left" vertical="center" wrapText="1"/>
    </xf>
    <xf numFmtId="0" fontId="2" fillId="7" borderId="1" xfId="3" applyFont="1" applyFill="1" applyBorder="1" applyAlignment="1">
      <alignment horizontal="center" vertical="center"/>
    </xf>
    <xf numFmtId="164" fontId="2" fillId="7" borderId="2" xfId="4" applyFont="1" applyFill="1" applyBorder="1" applyAlignment="1">
      <alignment horizontal="center" vertical="center"/>
    </xf>
    <xf numFmtId="0" fontId="2" fillId="3" borderId="4" xfId="3" applyFont="1" applyFill="1" applyBorder="1" applyAlignment="1">
      <alignment horizontal="center" vertical="center" wrapText="1"/>
    </xf>
    <xf numFmtId="0" fontId="2" fillId="14" borderId="1" xfId="0" applyFont="1" applyFill="1" applyBorder="1" applyAlignment="1">
      <alignment vertical="center" wrapText="1"/>
    </xf>
    <xf numFmtId="164" fontId="2" fillId="3" borderId="2" xfId="4" applyFont="1" applyFill="1" applyBorder="1" applyAlignment="1">
      <alignment horizontal="center" vertical="center" wrapText="1"/>
    </xf>
    <xf numFmtId="0" fontId="2" fillId="0" borderId="8" xfId="3" applyFont="1" applyBorder="1"/>
    <xf numFmtId="169" fontId="2" fillId="0" borderId="8" xfId="3" applyNumberFormat="1" applyFont="1" applyBorder="1"/>
    <xf numFmtId="0" fontId="2" fillId="14" borderId="1" xfId="3" applyFont="1" applyFill="1" applyBorder="1" applyAlignment="1">
      <alignment vertical="center" wrapText="1"/>
    </xf>
    <xf numFmtId="0" fontId="2" fillId="28" borderId="1" xfId="3" applyFont="1" applyFill="1" applyBorder="1" applyAlignment="1">
      <alignment vertical="center" wrapText="1"/>
    </xf>
    <xf numFmtId="0" fontId="2" fillId="28" borderId="8" xfId="3" applyFont="1" applyFill="1" applyBorder="1"/>
    <xf numFmtId="169" fontId="2" fillId="28" borderId="8" xfId="3" applyNumberFormat="1" applyFont="1" applyFill="1" applyBorder="1"/>
    <xf numFmtId="0" fontId="4" fillId="28" borderId="4" xfId="3" applyFont="1" applyFill="1" applyBorder="1" applyAlignment="1">
      <alignment horizontal="center" vertical="center"/>
    </xf>
    <xf numFmtId="0" fontId="4" fillId="28" borderId="1" xfId="3" applyFont="1" applyFill="1" applyBorder="1" applyAlignment="1">
      <alignment vertical="center" wrapText="1"/>
    </xf>
    <xf numFmtId="0" fontId="4" fillId="28" borderId="1" xfId="3" applyFont="1" applyFill="1" applyBorder="1" applyAlignment="1">
      <alignment horizontal="center" vertical="center" wrapText="1"/>
    </xf>
    <xf numFmtId="164" fontId="4" fillId="28" borderId="1" xfId="4" applyFont="1" applyFill="1" applyBorder="1" applyAlignment="1">
      <alignment horizontal="center" vertical="center" wrapText="1"/>
    </xf>
    <xf numFmtId="0" fontId="4" fillId="28" borderId="8" xfId="3" applyFont="1" applyFill="1" applyBorder="1"/>
    <xf numFmtId="169" fontId="4" fillId="28" borderId="8" xfId="3" applyNumberFormat="1" applyFont="1" applyFill="1" applyBorder="1"/>
    <xf numFmtId="0" fontId="4" fillId="9" borderId="4" xfId="3" applyFont="1" applyFill="1" applyBorder="1" applyAlignment="1">
      <alignment horizontal="center" vertical="center" wrapText="1"/>
    </xf>
    <xf numFmtId="0" fontId="4" fillId="9" borderId="1" xfId="3" applyFont="1" applyFill="1" applyBorder="1" applyAlignment="1">
      <alignment horizontal="left" vertical="center" wrapText="1"/>
    </xf>
    <xf numFmtId="0" fontId="2" fillId="10" borderId="1" xfId="3" applyFont="1" applyFill="1" applyBorder="1" applyAlignment="1">
      <alignment horizontal="center" vertical="center" wrapText="1"/>
    </xf>
    <xf numFmtId="164" fontId="2" fillId="10" borderId="2" xfId="4" applyFont="1" applyFill="1" applyBorder="1" applyAlignment="1">
      <alignment horizontal="center" vertical="center" wrapText="1"/>
    </xf>
    <xf numFmtId="169" fontId="2" fillId="10" borderId="2" xfId="4" applyNumberFormat="1" applyFont="1" applyFill="1" applyBorder="1" applyAlignment="1">
      <alignment horizontal="center" vertical="center" wrapText="1"/>
    </xf>
    <xf numFmtId="164" fontId="2" fillId="0" borderId="0" xfId="3" applyNumberFormat="1" applyFont="1"/>
    <xf numFmtId="2" fontId="2" fillId="3" borderId="4" xfId="3" applyNumberFormat="1" applyFont="1" applyFill="1" applyBorder="1" applyAlignment="1">
      <alignment horizontal="center" vertical="center" wrapText="1"/>
    </xf>
    <xf numFmtId="2" fontId="2" fillId="3" borderId="1" xfId="3" applyNumberFormat="1" applyFont="1" applyFill="1" applyBorder="1" applyAlignment="1">
      <alignment horizontal="center" vertical="center" wrapText="1"/>
    </xf>
    <xf numFmtId="0" fontId="4" fillId="8" borderId="1" xfId="3" applyFont="1" applyFill="1" applyBorder="1" applyAlignment="1">
      <alignment vertical="center" wrapText="1"/>
    </xf>
    <xf numFmtId="169" fontId="4" fillId="8" borderId="1" xfId="3" applyNumberFormat="1" applyFont="1" applyFill="1" applyBorder="1" applyAlignment="1">
      <alignment vertical="center" wrapText="1"/>
    </xf>
    <xf numFmtId="2" fontId="4" fillId="3" borderId="4" xfId="3" applyNumberFormat="1" applyFont="1" applyFill="1" applyBorder="1" applyAlignment="1">
      <alignment horizontal="center" vertical="center" wrapText="1"/>
    </xf>
    <xf numFmtId="2" fontId="4" fillId="3" borderId="1" xfId="3" applyNumberFormat="1" applyFont="1" applyFill="1" applyBorder="1" applyAlignment="1">
      <alignment horizontal="left" vertical="center" wrapText="1"/>
    </xf>
    <xf numFmtId="2" fontId="4" fillId="3" borderId="1" xfId="3" applyNumberFormat="1" applyFont="1" applyFill="1" applyBorder="1" applyAlignment="1">
      <alignment horizontal="center" vertical="center" wrapText="1"/>
    </xf>
    <xf numFmtId="164" fontId="4" fillId="0" borderId="2" xfId="4" applyFont="1" applyFill="1" applyBorder="1" applyAlignment="1">
      <alignment horizontal="center" vertical="center" wrapText="1"/>
    </xf>
    <xf numFmtId="2" fontId="2" fillId="0" borderId="4" xfId="3" applyNumberFormat="1" applyFont="1" applyBorder="1" applyAlignment="1">
      <alignment horizontal="center" vertical="center" wrapText="1"/>
    </xf>
    <xf numFmtId="2" fontId="2" fillId="0" borderId="1" xfId="3" applyNumberFormat="1" applyFont="1" applyBorder="1" applyAlignment="1">
      <alignment horizontal="center" vertical="center" wrapText="1"/>
    </xf>
    <xf numFmtId="0" fontId="4" fillId="8" borderId="4" xfId="3" applyFont="1" applyFill="1" applyBorder="1" applyAlignment="1">
      <alignment vertical="center" wrapText="1"/>
    </xf>
    <xf numFmtId="164" fontId="4" fillId="8" borderId="2" xfId="4" applyFont="1" applyFill="1" applyBorder="1" applyAlignment="1">
      <alignment vertical="center" wrapText="1"/>
    </xf>
    <xf numFmtId="0" fontId="4" fillId="0" borderId="4" xfId="3" applyFont="1" applyBorder="1" applyAlignment="1">
      <alignment vertical="center" wrapText="1"/>
    </xf>
    <xf numFmtId="0" fontId="4" fillId="0" borderId="1" xfId="3" applyFont="1" applyBorder="1" applyAlignment="1">
      <alignment vertical="center" wrapText="1"/>
    </xf>
    <xf numFmtId="164" fontId="4" fillId="0" borderId="2" xfId="4" applyFont="1" applyFill="1" applyBorder="1" applyAlignment="1">
      <alignment vertical="center" wrapText="1"/>
    </xf>
    <xf numFmtId="0" fontId="4" fillId="11" borderId="4" xfId="3" applyFont="1" applyFill="1" applyBorder="1" applyAlignment="1">
      <alignment horizontal="center" vertical="center" wrapText="1"/>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0" fontId="4" fillId="14" borderId="1" xfId="0" applyFont="1" applyFill="1" applyBorder="1" applyAlignment="1">
      <alignment vertical="center" wrapText="1"/>
    </xf>
    <xf numFmtId="0" fontId="4" fillId="15" borderId="1" xfId="0" applyFont="1" applyFill="1" applyBorder="1" applyAlignment="1">
      <alignment vertical="center" wrapText="1"/>
    </xf>
    <xf numFmtId="0" fontId="4" fillId="0" borderId="1" xfId="0" applyFont="1" applyBorder="1" applyAlignment="1">
      <alignment vertical="center" wrapText="1"/>
    </xf>
    <xf numFmtId="0" fontId="2" fillId="0" borderId="14" xfId="3" applyFont="1" applyBorder="1"/>
    <xf numFmtId="169" fontId="2" fillId="0" borderId="14" xfId="3" applyNumberFormat="1" applyFont="1" applyBorder="1"/>
    <xf numFmtId="0" fontId="4" fillId="16" borderId="1" xfId="0" applyFont="1" applyFill="1" applyBorder="1" applyAlignment="1">
      <alignment vertical="center" wrapText="1"/>
    </xf>
    <xf numFmtId="164" fontId="2" fillId="10" borderId="8" xfId="4" applyFont="1" applyFill="1" applyBorder="1" applyAlignment="1">
      <alignment horizontal="center" vertical="center" wrapText="1"/>
    </xf>
    <xf numFmtId="169" fontId="2" fillId="10" borderId="8" xfId="4" applyNumberFormat="1" applyFont="1" applyFill="1" applyBorder="1" applyAlignment="1">
      <alignment horizontal="center" vertical="center" wrapText="1"/>
    </xf>
    <xf numFmtId="169" fontId="2" fillId="0" borderId="17" xfId="3" applyNumberFormat="1" applyFont="1" applyBorder="1"/>
    <xf numFmtId="0" fontId="2" fillId="0" borderId="6" xfId="3" applyFont="1" applyBorder="1" applyAlignment="1">
      <alignment horizontal="center" vertical="center" wrapText="1"/>
    </xf>
    <xf numFmtId="0" fontId="2" fillId="0" borderId="9" xfId="0" applyFont="1" applyBorder="1" applyAlignment="1">
      <alignment vertical="center" wrapText="1"/>
    </xf>
    <xf numFmtId="0" fontId="2" fillId="0" borderId="9" xfId="3" applyFont="1" applyBorder="1" applyAlignment="1">
      <alignment horizontal="center" vertical="center" wrapText="1"/>
    </xf>
    <xf numFmtId="0" fontId="4" fillId="8" borderId="23" xfId="3" applyFont="1" applyFill="1" applyBorder="1" applyAlignment="1">
      <alignment vertical="center" wrapText="1"/>
    </xf>
    <xf numFmtId="0" fontId="4" fillId="8" borderId="24" xfId="3" applyFont="1" applyFill="1" applyBorder="1" applyAlignment="1">
      <alignment vertical="center" wrapText="1"/>
    </xf>
    <xf numFmtId="164" fontId="4" fillId="8" borderId="25" xfId="4" applyFont="1" applyFill="1" applyBorder="1" applyAlignment="1">
      <alignment vertical="center" wrapText="1"/>
    </xf>
    <xf numFmtId="0" fontId="4" fillId="3" borderId="4" xfId="3" applyFont="1" applyFill="1" applyBorder="1" applyAlignment="1">
      <alignment horizontal="center" vertical="center"/>
    </xf>
    <xf numFmtId="0" fontId="40" fillId="0" borderId="1" xfId="0" applyFont="1" applyBorder="1" applyAlignment="1">
      <alignment vertical="center" wrapText="1"/>
    </xf>
    <xf numFmtId="0" fontId="41" fillId="0" borderId="1" xfId="0" applyFont="1" applyBorder="1" applyAlignment="1">
      <alignment horizontal="center" vertical="center" wrapText="1"/>
    </xf>
    <xf numFmtId="2" fontId="41" fillId="0" borderId="1" xfId="0" applyNumberFormat="1" applyFont="1" applyBorder="1" applyAlignment="1">
      <alignment horizontal="righ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right" vertical="center" wrapText="1"/>
    </xf>
    <xf numFmtId="0" fontId="2" fillId="0" borderId="26" xfId="3" applyFont="1" applyBorder="1"/>
    <xf numFmtId="0" fontId="31" fillId="4" borderId="21" xfId="3" applyFont="1" applyFill="1" applyBorder="1"/>
    <xf numFmtId="169" fontId="31" fillId="4" borderId="22" xfId="3" applyNumberFormat="1" applyFont="1" applyFill="1" applyBorder="1"/>
    <xf numFmtId="0" fontId="4" fillId="0" borderId="7" xfId="3" applyFont="1" applyBorder="1" applyAlignment="1">
      <alignment vertical="center" wrapText="1"/>
    </xf>
    <xf numFmtId="0" fontId="4" fillId="0" borderId="11" xfId="3" applyFont="1" applyBorder="1" applyAlignment="1">
      <alignment vertical="center" wrapText="1"/>
    </xf>
    <xf numFmtId="0" fontId="4" fillId="0" borderId="16" xfId="3" applyFont="1" applyBorder="1" applyAlignment="1">
      <alignment vertical="center" wrapText="1"/>
    </xf>
    <xf numFmtId="164" fontId="4" fillId="0" borderId="28" xfId="4" applyFont="1" applyFill="1" applyBorder="1" applyAlignment="1">
      <alignment vertical="center" wrapText="1"/>
    </xf>
    <xf numFmtId="0" fontId="2" fillId="0" borderId="29" xfId="3" applyFont="1" applyBorder="1"/>
    <xf numFmtId="169" fontId="2" fillId="0" borderId="29" xfId="3" applyNumberFormat="1" applyFont="1" applyBorder="1"/>
    <xf numFmtId="0" fontId="4" fillId="7" borderId="2" xfId="3" applyFont="1" applyFill="1" applyBorder="1" applyAlignment="1">
      <alignment horizontal="left" vertical="center" wrapText="1"/>
    </xf>
    <xf numFmtId="0" fontId="2" fillId="7" borderId="8" xfId="3" applyFont="1" applyFill="1" applyBorder="1" applyAlignment="1">
      <alignment horizontal="center" vertical="center"/>
    </xf>
    <xf numFmtId="164" fontId="2" fillId="7" borderId="14" xfId="4" applyFont="1" applyFill="1" applyBorder="1" applyAlignment="1">
      <alignment horizontal="center" vertical="center"/>
    </xf>
    <xf numFmtId="169" fontId="2" fillId="7" borderId="14" xfId="4" applyNumberFormat="1" applyFont="1" applyFill="1" applyBorder="1" applyAlignment="1">
      <alignment horizontal="center" vertical="center"/>
    </xf>
    <xf numFmtId="0" fontId="2" fillId="10" borderId="12" xfId="3" applyFont="1" applyFill="1" applyBorder="1" applyAlignment="1">
      <alignment horizontal="center" vertical="center" wrapText="1"/>
    </xf>
    <xf numFmtId="164" fontId="2" fillId="3" borderId="12" xfId="4" applyFont="1" applyFill="1" applyBorder="1" applyAlignment="1">
      <alignment horizontal="center" vertical="center" wrapText="1"/>
    </xf>
    <xf numFmtId="0" fontId="2" fillId="0" borderId="17" xfId="3" applyFont="1" applyBorder="1"/>
    <xf numFmtId="0" fontId="2" fillId="12" borderId="1" xfId="3" applyFont="1" applyFill="1" applyBorder="1" applyAlignment="1">
      <alignment horizontal="center" vertical="center" wrapText="1"/>
    </xf>
    <xf numFmtId="164" fontId="2" fillId="12" borderId="2" xfId="4" applyFont="1" applyFill="1" applyBorder="1" applyAlignment="1">
      <alignment horizontal="center" vertical="center" wrapText="1"/>
    </xf>
    <xf numFmtId="164" fontId="2" fillId="0" borderId="2" xfId="4" applyFont="1" applyFill="1" applyBorder="1" applyAlignment="1">
      <alignment horizontal="center" vertical="center" wrapText="1"/>
    </xf>
    <xf numFmtId="0" fontId="2" fillId="12" borderId="4" xfId="3" applyFont="1" applyFill="1" applyBorder="1" applyAlignment="1">
      <alignment horizontal="center" vertical="center" wrapText="1"/>
    </xf>
    <xf numFmtId="0" fontId="4" fillId="0" borderId="4" xfId="3" applyFont="1" applyBorder="1" applyAlignment="1">
      <alignment horizontal="center" vertical="center" wrapText="1"/>
    </xf>
    <xf numFmtId="0" fontId="2" fillId="11" borderId="4" xfId="3" applyFont="1" applyFill="1" applyBorder="1" applyAlignment="1">
      <alignment horizontal="center" vertical="center" wrapText="1"/>
    </xf>
    <xf numFmtId="168" fontId="2" fillId="0" borderId="8" xfId="3" applyNumberFormat="1" applyFont="1" applyBorder="1"/>
    <xf numFmtId="164" fontId="2" fillId="12" borderId="2" xfId="4" applyFont="1" applyFill="1" applyBorder="1" applyAlignment="1">
      <alignment horizontal="center" vertical="center"/>
    </xf>
    <xf numFmtId="164" fontId="2" fillId="0" borderId="2" xfId="4" applyFont="1" applyFill="1" applyBorder="1" applyAlignment="1">
      <alignment horizontal="center" vertical="center"/>
    </xf>
    <xf numFmtId="0" fontId="4" fillId="26" borderId="9" xfId="0" applyFont="1" applyFill="1" applyBorder="1" applyAlignment="1">
      <alignment vertical="center" wrapText="1"/>
    </xf>
    <xf numFmtId="0" fontId="4" fillId="26" borderId="9" xfId="3" applyFont="1" applyFill="1" applyBorder="1" applyAlignment="1">
      <alignment vertical="center" wrapText="1"/>
    </xf>
    <xf numFmtId="164" fontId="4" fillId="26" borderId="15" xfId="4" applyFont="1" applyFill="1" applyBorder="1" applyAlignment="1">
      <alignment vertical="center" wrapText="1"/>
    </xf>
    <xf numFmtId="0" fontId="2" fillId="26" borderId="8" xfId="3" applyFont="1" applyFill="1" applyBorder="1"/>
    <xf numFmtId="169" fontId="4" fillId="26" borderId="8" xfId="3" applyNumberFormat="1" applyFont="1" applyFill="1" applyBorder="1"/>
    <xf numFmtId="169" fontId="2" fillId="0" borderId="27" xfId="3" applyNumberFormat="1" applyFont="1" applyBorder="1"/>
    <xf numFmtId="0" fontId="31" fillId="4" borderId="1" xfId="3" applyFont="1" applyFill="1" applyBorder="1" applyAlignment="1">
      <alignment vertical="center" wrapText="1"/>
    </xf>
    <xf numFmtId="0" fontId="31" fillId="4" borderId="8" xfId="3" applyFont="1" applyFill="1" applyBorder="1"/>
    <xf numFmtId="169" fontId="31" fillId="4" borderId="8" xfId="3" applyNumberFormat="1" applyFont="1" applyFill="1" applyBorder="1"/>
    <xf numFmtId="0" fontId="4" fillId="7" borderId="42" xfId="3" applyFont="1" applyFill="1" applyBorder="1" applyAlignment="1">
      <alignment horizontal="center" vertical="center"/>
    </xf>
    <xf numFmtId="164" fontId="2" fillId="7" borderId="1" xfId="4" applyFont="1" applyFill="1" applyBorder="1" applyAlignment="1">
      <alignment horizontal="center" vertical="center"/>
    </xf>
    <xf numFmtId="169" fontId="2" fillId="7" borderId="47" xfId="3" applyNumberFormat="1" applyFont="1" applyFill="1" applyBorder="1" applyAlignment="1">
      <alignment horizontal="center" vertical="center"/>
    </xf>
    <xf numFmtId="0" fontId="4" fillId="9" borderId="42" xfId="3" applyFont="1" applyFill="1" applyBorder="1" applyAlignment="1">
      <alignment horizontal="center" vertical="center" wrapText="1"/>
    </xf>
    <xf numFmtId="164" fontId="2" fillId="10" borderId="1" xfId="4" applyFont="1" applyFill="1" applyBorder="1" applyAlignment="1">
      <alignment horizontal="center" vertical="center" wrapText="1"/>
    </xf>
    <xf numFmtId="169" fontId="2" fillId="10" borderId="47" xfId="3" applyNumberFormat="1" applyFont="1" applyFill="1" applyBorder="1" applyAlignment="1">
      <alignment horizontal="center" vertical="center" wrapText="1"/>
    </xf>
    <xf numFmtId="0" fontId="2" fillId="3" borderId="42" xfId="3" applyFont="1" applyFill="1" applyBorder="1" applyAlignment="1">
      <alignment horizontal="center" vertical="center"/>
    </xf>
    <xf numFmtId="0" fontId="2" fillId="0" borderId="1" xfId="3" applyFont="1" applyBorder="1"/>
    <xf numFmtId="164" fontId="2" fillId="0" borderId="1" xfId="4" applyFont="1" applyBorder="1" applyAlignment="1">
      <alignment vertical="center"/>
    </xf>
    <xf numFmtId="164" fontId="2" fillId="0" borderId="1" xfId="4" applyFont="1" applyBorder="1" applyAlignment="1"/>
    <xf numFmtId="164" fontId="2" fillId="0" borderId="1" xfId="4" applyFont="1" applyBorder="1"/>
    <xf numFmtId="0" fontId="2" fillId="0" borderId="1" xfId="3" applyFont="1" applyBorder="1" applyAlignment="1">
      <alignment vertical="center" wrapText="1"/>
    </xf>
    <xf numFmtId="164" fontId="2" fillId="0" borderId="1" xfId="4" applyFont="1" applyFill="1" applyBorder="1" applyAlignment="1">
      <alignment horizontal="center" vertical="center" wrapText="1"/>
    </xf>
    <xf numFmtId="0" fontId="4" fillId="13" borderId="42" xfId="3" applyFont="1" applyFill="1" applyBorder="1" applyAlignment="1">
      <alignment vertical="center"/>
    </xf>
    <xf numFmtId="0" fontId="4" fillId="15" borderId="1" xfId="0" applyFont="1" applyFill="1" applyBorder="1" applyAlignment="1">
      <alignment vertical="center"/>
    </xf>
    <xf numFmtId="0" fontId="4" fillId="8" borderId="1" xfId="3" applyFont="1" applyFill="1" applyBorder="1" applyAlignment="1">
      <alignment vertical="center"/>
    </xf>
    <xf numFmtId="164" fontId="4" fillId="8" borderId="1" xfId="4" applyFont="1" applyFill="1" applyBorder="1" applyAlignment="1">
      <alignment vertical="center"/>
    </xf>
    <xf numFmtId="169" fontId="4" fillId="8" borderId="47" xfId="3" applyNumberFormat="1" applyFont="1" applyFill="1" applyBorder="1" applyAlignment="1">
      <alignment vertical="center" wrapText="1"/>
    </xf>
    <xf numFmtId="0" fontId="34" fillId="28" borderId="1" xfId="3" applyFont="1" applyFill="1" applyBorder="1" applyAlignment="1">
      <alignment vertical="center" wrapText="1"/>
    </xf>
    <xf numFmtId="0" fontId="34" fillId="28" borderId="8" xfId="3" applyFont="1" applyFill="1" applyBorder="1" applyAlignment="1">
      <alignment vertical="center"/>
    </xf>
    <xf numFmtId="169" fontId="34" fillId="28" borderId="8" xfId="3" applyNumberFormat="1" applyFont="1" applyFill="1" applyBorder="1" applyAlignment="1">
      <alignment vertical="center"/>
    </xf>
    <xf numFmtId="169" fontId="42" fillId="0" borderId="0" xfId="3" applyNumberFormat="1" applyFont="1"/>
    <xf numFmtId="0" fontId="14" fillId="0" borderId="1" xfId="0" applyFont="1" applyBorder="1" applyAlignment="1">
      <alignment vertical="center" wrapText="1"/>
    </xf>
    <xf numFmtId="0" fontId="22"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17" borderId="1" xfId="0" applyFont="1" applyFill="1" applyBorder="1" applyAlignment="1">
      <alignment vertical="center" wrapText="1"/>
    </xf>
    <xf numFmtId="0" fontId="38" fillId="0" borderId="6" xfId="0" applyFont="1" applyBorder="1" applyAlignment="1">
      <alignment horizontal="center"/>
    </xf>
    <xf numFmtId="0" fontId="38" fillId="0" borderId="52" xfId="0" applyFont="1" applyBorder="1" applyAlignment="1">
      <alignment horizontal="center"/>
    </xf>
    <xf numFmtId="167" fontId="39" fillId="4" borderId="1" xfId="0" applyNumberFormat="1" applyFont="1" applyFill="1" applyBorder="1" applyAlignment="1">
      <alignment horizontal="center"/>
    </xf>
    <xf numFmtId="167" fontId="39" fillId="4" borderId="47" xfId="0" applyNumberFormat="1" applyFont="1" applyFill="1" applyBorder="1" applyAlignment="1">
      <alignment horizontal="center"/>
    </xf>
    <xf numFmtId="167" fontId="38" fillId="0" borderId="1" xfId="0" applyNumberFormat="1" applyFont="1" applyBorder="1" applyAlignment="1">
      <alignment horizontal="center"/>
    </xf>
    <xf numFmtId="167" fontId="38"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38" fillId="0" borderId="15" xfId="0" applyFont="1" applyBorder="1" applyAlignment="1">
      <alignment horizontal="center"/>
    </xf>
    <xf numFmtId="0" fontId="38" fillId="0" borderId="54" xfId="0" applyFont="1" applyBorder="1" applyAlignment="1">
      <alignment horizontal="center"/>
    </xf>
    <xf numFmtId="0" fontId="38" fillId="0" borderId="28" xfId="0" applyFont="1" applyBorder="1" applyAlignment="1">
      <alignment horizontal="center"/>
    </xf>
    <xf numFmtId="0" fontId="38" fillId="0" borderId="51" xfId="0" applyFont="1" applyBorder="1" applyAlignment="1">
      <alignment horizontal="center"/>
    </xf>
    <xf numFmtId="0" fontId="38" fillId="0" borderId="12" xfId="0" applyFont="1" applyBorder="1" applyAlignment="1">
      <alignment horizontal="center"/>
    </xf>
    <xf numFmtId="0" fontId="38" fillId="0" borderId="57" xfId="0" applyFont="1" applyBorder="1" applyAlignment="1">
      <alignment horizontal="center"/>
    </xf>
    <xf numFmtId="0" fontId="38" fillId="0" borderId="53" xfId="0" applyFont="1" applyBorder="1" applyAlignment="1">
      <alignment horizontal="center"/>
    </xf>
    <xf numFmtId="0" fontId="38" fillId="0" borderId="55" xfId="0" applyFont="1" applyBorder="1" applyAlignment="1">
      <alignment horizontal="center"/>
    </xf>
    <xf numFmtId="0" fontId="38" fillId="0" borderId="56" xfId="0" applyFont="1" applyBorder="1" applyAlignment="1">
      <alignment horizontal="center"/>
    </xf>
    <xf numFmtId="0" fontId="4" fillId="5" borderId="30" xfId="3" applyFont="1" applyFill="1" applyBorder="1" applyAlignment="1">
      <alignment horizontal="center" vertical="center" wrapText="1"/>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69"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trike val="0"/>
        <outline val="0"/>
        <shadow val="0"/>
        <u val="none"/>
        <vertAlign val="baseline"/>
        <sz val="10"/>
        <color auto="1"/>
        <name val="Arial"/>
      </font>
      <numFmt numFmtId="169" formatCode="&quot;$&quot;#,##0.00"/>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Arial"/>
      </font>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rgb="FF000000"/>
        </left>
        <top style="thin">
          <color rgb="FF000000"/>
        </top>
        <bottom style="thin">
          <color rgb="FF000000"/>
        </bottom>
      </border>
    </dxf>
    <dxf>
      <font>
        <strike val="0"/>
        <outline val="0"/>
        <shadow val="0"/>
        <u val="none"/>
        <vertAlign val="baseline"/>
        <sz val="10"/>
        <color auto="1"/>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8" totalsRowShown="0" headerRowDxfId="39" dataDxfId="37" headerRowBorderDxfId="38" tableBorderDxfId="36" headerRowCellStyle="Normal 3">
  <autoFilter ref="A4:F178"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F11"/>
  <sheetViews>
    <sheetView tabSelected="1" workbookViewId="0">
      <selection activeCell="G8" sqref="G8"/>
    </sheetView>
  </sheetViews>
  <sheetFormatPr baseColWidth="10" defaultColWidth="9.1796875" defaultRowHeight="14.5" x14ac:dyDescent="0.35"/>
  <cols>
    <col min="1" max="1" width="3.08984375" bestFit="1" customWidth="1"/>
    <col min="2" max="2" width="66.54296875" bestFit="1" customWidth="1"/>
    <col min="4" max="4" width="8.81640625" customWidth="1"/>
  </cols>
  <sheetData>
    <row r="2" spans="1:6" ht="15" thickBot="1" x14ac:dyDescent="0.4"/>
    <row r="3" spans="1:6" ht="35.25" customHeight="1" x14ac:dyDescent="0.35">
      <c r="A3" s="402" t="s">
        <v>1</v>
      </c>
      <c r="B3" s="403"/>
      <c r="C3" s="403"/>
      <c r="D3" s="404"/>
      <c r="E3" s="54"/>
      <c r="F3" s="249"/>
    </row>
    <row r="4" spans="1:6" s="248" customFormat="1" ht="18.5" x14ac:dyDescent="0.45">
      <c r="A4" s="411"/>
      <c r="B4" s="250"/>
      <c r="C4" s="405"/>
      <c r="D4" s="406"/>
      <c r="E4" s="396"/>
    </row>
    <row r="5" spans="1:6" s="248" customFormat="1" ht="18.5" x14ac:dyDescent="0.45">
      <c r="A5" s="412"/>
      <c r="B5" s="251" t="s">
        <v>558</v>
      </c>
      <c r="C5" s="407"/>
      <c r="D5" s="408"/>
      <c r="E5" s="397"/>
    </row>
    <row r="6" spans="1:6" s="248" customFormat="1" ht="18.5" x14ac:dyDescent="0.45">
      <c r="A6" s="413"/>
      <c r="B6" s="250"/>
      <c r="C6" s="409"/>
      <c r="D6" s="410"/>
      <c r="E6" s="397"/>
    </row>
    <row r="7" spans="1:6" s="248" customFormat="1" ht="18.5" x14ac:dyDescent="0.45">
      <c r="A7" s="253" t="s">
        <v>554</v>
      </c>
      <c r="B7" s="250" t="s">
        <v>551</v>
      </c>
      <c r="C7" s="400">
        <f>'BLOC ADMIN. SALLE DE CLASSE'!F178</f>
        <v>0</v>
      </c>
      <c r="D7" s="401"/>
      <c r="E7" s="397"/>
    </row>
    <row r="8" spans="1:6" s="248" customFormat="1" ht="18.5" x14ac:dyDescent="0.45">
      <c r="A8" s="253" t="s">
        <v>555</v>
      </c>
      <c r="B8" s="250" t="s">
        <v>552</v>
      </c>
      <c r="C8" s="400">
        <f>SANITAIRE!F197</f>
        <v>0</v>
      </c>
      <c r="D8" s="401"/>
      <c r="E8" s="397"/>
    </row>
    <row r="9" spans="1:6" s="248" customFormat="1" ht="18.5" x14ac:dyDescent="0.45">
      <c r="A9" s="253" t="s">
        <v>556</v>
      </c>
      <c r="B9" s="250" t="s">
        <v>553</v>
      </c>
      <c r="C9" s="400">
        <f>FORATION!F39</f>
        <v>0</v>
      </c>
      <c r="D9" s="401"/>
      <c r="E9" s="397"/>
    </row>
    <row r="10" spans="1:6" s="248" customFormat="1" ht="18.5" x14ac:dyDescent="0.45">
      <c r="A10" s="253" t="s">
        <v>557</v>
      </c>
      <c r="B10" s="250" t="s">
        <v>585</v>
      </c>
      <c r="C10" s="400">
        <f>'AMENAGEMENT EXTERIEURE'!F16</f>
        <v>0</v>
      </c>
      <c r="D10" s="401"/>
      <c r="E10" s="397"/>
    </row>
    <row r="11" spans="1:6" s="248" customFormat="1" ht="18.5" x14ac:dyDescent="0.45">
      <c r="A11" s="254"/>
      <c r="B11" s="252" t="s">
        <v>586</v>
      </c>
      <c r="C11" s="398">
        <f>SUM(C7:D10)</f>
        <v>0</v>
      </c>
      <c r="D11" s="399"/>
      <c r="E11" s="397"/>
    </row>
  </sheetData>
  <mergeCells count="9">
    <mergeCell ref="E4:E11"/>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G181"/>
  <sheetViews>
    <sheetView zoomScale="80" zoomScaleNormal="80" zoomScaleSheetLayoutView="80" workbookViewId="0">
      <selection activeCell="J151" sqref="J151"/>
    </sheetView>
  </sheetViews>
  <sheetFormatPr baseColWidth="10" defaultColWidth="11" defaultRowHeight="14.5" x14ac:dyDescent="0.35"/>
  <cols>
    <col min="1" max="1" width="11" style="265" bestFit="1" customWidth="1"/>
    <col min="2" max="2" width="90.54296875" style="265" customWidth="1"/>
    <col min="3" max="4" width="11" style="265" bestFit="1" customWidth="1"/>
    <col min="5" max="5" width="15.26953125" style="265" bestFit="1" customWidth="1"/>
    <col min="6" max="6" width="17.26953125" style="391" customWidth="1"/>
    <col min="7" max="16384" width="11" style="265"/>
  </cols>
  <sheetData>
    <row r="1" spans="1:7" ht="15" thickBot="1" x14ac:dyDescent="0.4">
      <c r="A1" s="263" t="s">
        <v>0</v>
      </c>
      <c r="B1" s="263"/>
      <c r="C1" s="263"/>
      <c r="D1" s="263"/>
      <c r="E1" s="263"/>
      <c r="F1" s="264"/>
    </row>
    <row r="2" spans="1:7" ht="27" customHeight="1" thickBot="1" x14ac:dyDescent="0.4">
      <c r="A2" s="414" t="s">
        <v>1</v>
      </c>
      <c r="B2" s="414"/>
      <c r="C2" s="414"/>
      <c r="D2" s="414"/>
      <c r="E2" s="414"/>
      <c r="F2" s="414"/>
    </row>
    <row r="3" spans="1:7" x14ac:dyDescent="0.35">
      <c r="A3" s="266" t="s">
        <v>0</v>
      </c>
      <c r="B3" s="266" t="s">
        <v>581</v>
      </c>
      <c r="C3" s="266" t="s">
        <v>580</v>
      </c>
      <c r="D3" s="267"/>
      <c r="E3" s="263"/>
      <c r="F3" s="264"/>
    </row>
    <row r="4" spans="1:7" x14ac:dyDescent="0.35">
      <c r="A4" s="268" t="s">
        <v>2</v>
      </c>
      <c r="B4" s="269" t="s">
        <v>3</v>
      </c>
      <c r="C4" s="269" t="s">
        <v>4</v>
      </c>
      <c r="D4" s="269" t="s">
        <v>5</v>
      </c>
      <c r="E4" s="270" t="s">
        <v>6</v>
      </c>
      <c r="F4" s="271" t="s">
        <v>7</v>
      </c>
    </row>
    <row r="5" spans="1:7" x14ac:dyDescent="0.35">
      <c r="A5" s="272">
        <v>100</v>
      </c>
      <c r="B5" s="273" t="s">
        <v>8</v>
      </c>
      <c r="C5" s="274"/>
      <c r="D5" s="275"/>
      <c r="E5" s="275"/>
      <c r="F5" s="275"/>
    </row>
    <row r="6" spans="1:7" ht="30" customHeight="1" x14ac:dyDescent="0.35">
      <c r="A6" s="276" t="s">
        <v>9</v>
      </c>
      <c r="B6" s="277" t="s">
        <v>10</v>
      </c>
      <c r="C6" s="168" t="s">
        <v>11</v>
      </c>
      <c r="D6" s="278">
        <v>1</v>
      </c>
      <c r="E6" s="279"/>
      <c r="F6" s="280">
        <f>Table1423[[#This Row],[Qté]]*Table1423[[#This Row],[PU]]</f>
        <v>0</v>
      </c>
    </row>
    <row r="7" spans="1:7" x14ac:dyDescent="0.35">
      <c r="A7" s="166" t="s">
        <v>12</v>
      </c>
      <c r="B7" s="281" t="s">
        <v>13</v>
      </c>
      <c r="C7" s="168" t="s">
        <v>14</v>
      </c>
      <c r="D7" s="169">
        <v>3600</v>
      </c>
      <c r="E7" s="279"/>
      <c r="F7" s="280">
        <f>Table1423[[#This Row],[Qté]]*Table1423[[#This Row],[PU]]</f>
        <v>0</v>
      </c>
    </row>
    <row r="8" spans="1:7" x14ac:dyDescent="0.35">
      <c r="A8" s="255"/>
      <c r="B8" s="282" t="s">
        <v>15</v>
      </c>
      <c r="C8" s="256"/>
      <c r="D8" s="257"/>
      <c r="E8" s="283"/>
      <c r="F8" s="284">
        <f>SUM(F6:F7)</f>
        <v>0</v>
      </c>
    </row>
    <row r="9" spans="1:7" x14ac:dyDescent="0.35">
      <c r="A9" s="166"/>
      <c r="B9" s="281"/>
      <c r="C9" s="168"/>
      <c r="D9" s="169"/>
      <c r="E9" s="279"/>
      <c r="F9" s="280"/>
    </row>
    <row r="10" spans="1:7" x14ac:dyDescent="0.35">
      <c r="A10" s="285">
        <v>200</v>
      </c>
      <c r="B10" s="286" t="s">
        <v>16</v>
      </c>
      <c r="C10" s="287"/>
      <c r="D10" s="288"/>
      <c r="E10" s="289"/>
      <c r="F10" s="290"/>
    </row>
    <row r="11" spans="1:7" x14ac:dyDescent="0.35">
      <c r="A11" s="166"/>
      <c r="B11" s="281"/>
      <c r="C11" s="168"/>
      <c r="D11" s="169"/>
      <c r="E11" s="279"/>
      <c r="F11" s="280"/>
    </row>
    <row r="12" spans="1:7" ht="21" customHeight="1" x14ac:dyDescent="0.35">
      <c r="A12" s="291" t="s">
        <v>17</v>
      </c>
      <c r="B12" s="292" t="s">
        <v>18</v>
      </c>
      <c r="C12" s="293"/>
      <c r="D12" s="294"/>
      <c r="E12" s="294"/>
      <c r="F12" s="295"/>
    </row>
    <row r="13" spans="1:7" ht="21" customHeight="1" x14ac:dyDescent="0.35">
      <c r="A13" s="166" t="s">
        <v>19</v>
      </c>
      <c r="B13" s="281" t="s">
        <v>20</v>
      </c>
      <c r="C13" s="168"/>
      <c r="D13" s="169"/>
      <c r="E13" s="279"/>
      <c r="F13" s="280"/>
    </row>
    <row r="14" spans="1:7" x14ac:dyDescent="0.35">
      <c r="A14" s="166" t="s">
        <v>21</v>
      </c>
      <c r="B14" s="277" t="s">
        <v>22</v>
      </c>
      <c r="C14" s="168" t="s">
        <v>23</v>
      </c>
      <c r="D14" s="169">
        <v>79.2</v>
      </c>
      <c r="E14" s="169"/>
      <c r="F14" s="280">
        <f>Table1423[[#This Row],[Qté]]*Table1423[[#This Row],[PU]]</f>
        <v>0</v>
      </c>
      <c r="G14" s="296"/>
    </row>
    <row r="15" spans="1:7" x14ac:dyDescent="0.35">
      <c r="A15" s="166" t="s">
        <v>24</v>
      </c>
      <c r="B15" s="277" t="s">
        <v>25</v>
      </c>
      <c r="C15" s="168" t="s">
        <v>23</v>
      </c>
      <c r="D15" s="169">
        <v>3.1</v>
      </c>
      <c r="E15" s="169"/>
      <c r="F15" s="280">
        <f>Table1423[[#This Row],[Qté]]*Table1423[[#This Row],[PU]]</f>
        <v>0</v>
      </c>
    </row>
    <row r="16" spans="1:7" x14ac:dyDescent="0.35">
      <c r="A16" s="297" t="s">
        <v>26</v>
      </c>
      <c r="B16" s="23" t="s">
        <v>27</v>
      </c>
      <c r="C16" s="298" t="s">
        <v>23</v>
      </c>
      <c r="D16" s="169">
        <v>63.83</v>
      </c>
      <c r="E16" s="169"/>
      <c r="F16" s="280">
        <f>Table1423[[#This Row],[Qté]]*Table1423[[#This Row],[PU]]</f>
        <v>0</v>
      </c>
    </row>
    <row r="17" spans="1:6" x14ac:dyDescent="0.35">
      <c r="A17" s="297" t="s">
        <v>28</v>
      </c>
      <c r="B17" s="277" t="s">
        <v>29</v>
      </c>
      <c r="C17" s="298" t="s">
        <v>23</v>
      </c>
      <c r="D17" s="169">
        <v>4.6100000000000003</v>
      </c>
      <c r="E17" s="169"/>
      <c r="F17" s="280">
        <f>Table1423[[#This Row],[Qté]]*Table1423[[#This Row],[PU]]</f>
        <v>0</v>
      </c>
    </row>
    <row r="18" spans="1:6" ht="33.75" customHeight="1" x14ac:dyDescent="0.35">
      <c r="A18" s="297" t="s">
        <v>30</v>
      </c>
      <c r="B18" s="277" t="s">
        <v>31</v>
      </c>
      <c r="C18" s="298" t="s">
        <v>23</v>
      </c>
      <c r="D18" s="169">
        <v>2.9550000000000001</v>
      </c>
      <c r="E18" s="169"/>
      <c r="F18" s="280">
        <f>Table1423[[#This Row],[Qté]]*Table1423[[#This Row],[PU]]</f>
        <v>0</v>
      </c>
    </row>
    <row r="19" spans="1:6" ht="25" x14ac:dyDescent="0.35">
      <c r="A19" s="297" t="s">
        <v>32</v>
      </c>
      <c r="B19" s="277" t="s">
        <v>33</v>
      </c>
      <c r="C19" s="298" t="s">
        <v>23</v>
      </c>
      <c r="D19" s="169">
        <v>67.599999999999994</v>
      </c>
      <c r="E19" s="169"/>
      <c r="F19" s="280">
        <f>Table1423[[#This Row],[Qté]]*Table1423[[#This Row],[PU]]</f>
        <v>0</v>
      </c>
    </row>
    <row r="20" spans="1:6" x14ac:dyDescent="0.35">
      <c r="A20" s="297" t="s">
        <v>34</v>
      </c>
      <c r="B20" s="23" t="s">
        <v>35</v>
      </c>
      <c r="C20" s="298" t="s">
        <v>14</v>
      </c>
      <c r="D20" s="169">
        <v>169</v>
      </c>
      <c r="E20" s="169"/>
      <c r="F20" s="280">
        <f>Table1423[[#This Row],[Qté]]*Table1423[[#This Row],[PU]]</f>
        <v>0</v>
      </c>
    </row>
    <row r="21" spans="1:6" ht="27.75" customHeight="1" x14ac:dyDescent="0.35">
      <c r="A21" s="297" t="s">
        <v>36</v>
      </c>
      <c r="B21" s="277" t="s">
        <v>37</v>
      </c>
      <c r="C21" s="298" t="s">
        <v>23</v>
      </c>
      <c r="D21" s="169">
        <v>11.83</v>
      </c>
      <c r="E21" s="169"/>
      <c r="F21" s="280">
        <f>Table1423[[#This Row],[Qté]]*Table1423[[#This Row],[PU]]</f>
        <v>0</v>
      </c>
    </row>
    <row r="22" spans="1:6" x14ac:dyDescent="0.35">
      <c r="A22" s="297"/>
      <c r="B22" s="299" t="s">
        <v>38</v>
      </c>
      <c r="C22" s="299"/>
      <c r="D22" s="299"/>
      <c r="E22" s="299"/>
      <c r="F22" s="300">
        <f>SUM(F14:F21)</f>
        <v>0</v>
      </c>
    </row>
    <row r="23" spans="1:6" x14ac:dyDescent="0.35">
      <c r="A23" s="301" t="s">
        <v>39</v>
      </c>
      <c r="B23" s="302" t="s">
        <v>40</v>
      </c>
      <c r="C23" s="303"/>
      <c r="D23" s="304"/>
      <c r="E23" s="279"/>
      <c r="F23" s="280"/>
    </row>
    <row r="24" spans="1:6" x14ac:dyDescent="0.35">
      <c r="A24" s="305" t="s">
        <v>41</v>
      </c>
      <c r="B24" s="23" t="s">
        <v>42</v>
      </c>
      <c r="C24" s="306" t="s">
        <v>43</v>
      </c>
      <c r="D24" s="169">
        <v>92</v>
      </c>
      <c r="E24" s="169"/>
      <c r="F24" s="280">
        <f>Table1423[[#This Row],[Qté]]*Table1423[[#This Row],[PU]]</f>
        <v>0</v>
      </c>
    </row>
    <row r="25" spans="1:6" x14ac:dyDescent="0.35">
      <c r="A25" s="305" t="s">
        <v>44</v>
      </c>
      <c r="B25" s="23" t="s">
        <v>374</v>
      </c>
      <c r="C25" s="306" t="s">
        <v>23</v>
      </c>
      <c r="D25" s="169">
        <v>38.909999999999997</v>
      </c>
      <c r="E25" s="169"/>
      <c r="F25" s="280">
        <f>Table1423[[#This Row],[Qté]]*Table1423[[#This Row],[PU]]</f>
        <v>0</v>
      </c>
    </row>
    <row r="26" spans="1:6" x14ac:dyDescent="0.35">
      <c r="A26" s="305" t="s">
        <v>45</v>
      </c>
      <c r="B26" s="23" t="s">
        <v>46</v>
      </c>
      <c r="C26" s="306" t="s">
        <v>23</v>
      </c>
      <c r="D26" s="169">
        <v>1.24</v>
      </c>
      <c r="E26" s="169"/>
      <c r="F26" s="280">
        <f>Table1423[[#This Row],[Qté]]*Table1423[[#This Row],[PU]]</f>
        <v>0</v>
      </c>
    </row>
    <row r="27" spans="1:6" x14ac:dyDescent="0.35">
      <c r="A27" s="305" t="s">
        <v>47</v>
      </c>
      <c r="B27" s="23" t="s">
        <v>48</v>
      </c>
      <c r="C27" s="306" t="s">
        <v>23</v>
      </c>
      <c r="D27" s="169">
        <v>1.163</v>
      </c>
      <c r="E27" s="169"/>
      <c r="F27" s="280">
        <f>Table1423[[#This Row],[Qté]]*Table1423[[#This Row],[PU]]</f>
        <v>0</v>
      </c>
    </row>
    <row r="28" spans="1:6" x14ac:dyDescent="0.35">
      <c r="A28" s="305" t="s">
        <v>49</v>
      </c>
      <c r="B28" s="23" t="s">
        <v>50</v>
      </c>
      <c r="C28" s="306" t="s">
        <v>23</v>
      </c>
      <c r="D28" s="169">
        <v>1.1000000000000001</v>
      </c>
      <c r="E28" s="169"/>
      <c r="F28" s="280">
        <f>Table1423[[#This Row],[Qté]]*Table1423[[#This Row],[PU]]</f>
        <v>0</v>
      </c>
    </row>
    <row r="29" spans="1:6" x14ac:dyDescent="0.35">
      <c r="A29" s="305" t="s">
        <v>51</v>
      </c>
      <c r="B29" s="23" t="s">
        <v>52</v>
      </c>
      <c r="C29" s="306" t="s">
        <v>23</v>
      </c>
      <c r="D29" s="169">
        <v>0.5</v>
      </c>
      <c r="E29" s="169"/>
      <c r="F29" s="280">
        <f>Table1423[[#This Row],[Qté]]*Table1423[[#This Row],[PU]]</f>
        <v>0</v>
      </c>
    </row>
    <row r="30" spans="1:6" x14ac:dyDescent="0.35">
      <c r="A30" s="307"/>
      <c r="B30" s="299" t="s">
        <v>53</v>
      </c>
      <c r="C30" s="299"/>
      <c r="D30" s="308"/>
      <c r="E30" s="308"/>
      <c r="F30" s="300">
        <f>SUM(F24:F29)</f>
        <v>0</v>
      </c>
    </row>
    <row r="31" spans="1:6" x14ac:dyDescent="0.35">
      <c r="A31" s="309"/>
      <c r="B31" s="310"/>
      <c r="C31" s="310"/>
      <c r="D31" s="311"/>
      <c r="E31" s="279"/>
      <c r="F31" s="280"/>
    </row>
    <row r="32" spans="1:6" x14ac:dyDescent="0.35">
      <c r="A32" s="312" t="s">
        <v>54</v>
      </c>
      <c r="B32" s="2" t="s">
        <v>55</v>
      </c>
      <c r="C32" s="168"/>
      <c r="D32" s="278"/>
      <c r="E32" s="279"/>
      <c r="F32" s="280"/>
    </row>
    <row r="33" spans="1:6" ht="25" x14ac:dyDescent="0.35">
      <c r="A33" s="305" t="s">
        <v>56</v>
      </c>
      <c r="B33" s="23" t="s">
        <v>57</v>
      </c>
      <c r="C33" s="306" t="s">
        <v>14</v>
      </c>
      <c r="D33" s="169">
        <v>257.39999999999998</v>
      </c>
      <c r="E33" s="169"/>
      <c r="F33" s="280">
        <f>Table1423[[#This Row],[Qté]]*Table1423[[#This Row],[PU]]</f>
        <v>0</v>
      </c>
    </row>
    <row r="34" spans="1:6" x14ac:dyDescent="0.35">
      <c r="A34" s="305" t="s">
        <v>58</v>
      </c>
      <c r="B34" s="23" t="s">
        <v>59</v>
      </c>
      <c r="C34" s="306" t="s">
        <v>23</v>
      </c>
      <c r="D34" s="169">
        <v>2.6</v>
      </c>
      <c r="E34" s="169"/>
      <c r="F34" s="280">
        <f>Table1423[[#This Row],[Qté]]*Table1423[[#This Row],[PU]]</f>
        <v>0</v>
      </c>
    </row>
    <row r="35" spans="1:6" x14ac:dyDescent="0.35">
      <c r="A35" s="305" t="s">
        <v>60</v>
      </c>
      <c r="B35" s="23" t="s">
        <v>61</v>
      </c>
      <c r="C35" s="306" t="s">
        <v>23</v>
      </c>
      <c r="D35" s="169">
        <v>0.99</v>
      </c>
      <c r="E35" s="169"/>
      <c r="F35" s="280">
        <f>Table1423[[#This Row],[Qté]]*Table1423[[#This Row],[PU]]</f>
        <v>0</v>
      </c>
    </row>
    <row r="36" spans="1:6" x14ac:dyDescent="0.35">
      <c r="A36" s="305" t="s">
        <v>62</v>
      </c>
      <c r="B36" s="23" t="s">
        <v>591</v>
      </c>
      <c r="C36" s="306" t="s">
        <v>14</v>
      </c>
      <c r="D36" s="169">
        <v>291.5</v>
      </c>
      <c r="E36" s="169"/>
      <c r="F36" s="280">
        <f>Table1423[[#This Row],[Qté]]*Table1423[[#This Row],[PU]]</f>
        <v>0</v>
      </c>
    </row>
    <row r="37" spans="1:6" x14ac:dyDescent="0.35">
      <c r="A37" s="305" t="s">
        <v>64</v>
      </c>
      <c r="B37" s="23" t="s">
        <v>65</v>
      </c>
      <c r="C37" s="306" t="s">
        <v>43</v>
      </c>
      <c r="D37" s="169">
        <v>71.28</v>
      </c>
      <c r="E37" s="169"/>
      <c r="F37" s="280">
        <f>Table1423[[#This Row],[Qté]]*Table1423[[#This Row],[PU]]</f>
        <v>0</v>
      </c>
    </row>
    <row r="38" spans="1:6" x14ac:dyDescent="0.35">
      <c r="A38" s="313" t="s">
        <v>66</v>
      </c>
      <c r="B38" s="23" t="s">
        <v>67</v>
      </c>
      <c r="C38" s="314" t="s">
        <v>43</v>
      </c>
      <c r="D38" s="169">
        <v>25.01</v>
      </c>
      <c r="E38" s="169"/>
      <c r="F38" s="280">
        <f>Table1423[[#This Row],[Qté]]*Table1423[[#This Row],[PU]]</f>
        <v>0</v>
      </c>
    </row>
    <row r="39" spans="1:6" x14ac:dyDescent="0.35">
      <c r="A39" s="307"/>
      <c r="B39" s="299" t="s">
        <v>69</v>
      </c>
      <c r="C39" s="299"/>
      <c r="D39" s="308"/>
      <c r="E39" s="308"/>
      <c r="F39" s="300">
        <f>SUM(F33:F38)</f>
        <v>0</v>
      </c>
    </row>
    <row r="40" spans="1:6" x14ac:dyDescent="0.35">
      <c r="A40" s="309"/>
      <c r="B40" s="310"/>
      <c r="C40" s="310"/>
      <c r="D40" s="311"/>
      <c r="E40" s="279"/>
      <c r="F40" s="280"/>
    </row>
    <row r="41" spans="1:6" ht="21" customHeight="1" x14ac:dyDescent="0.35">
      <c r="A41" s="291" t="s">
        <v>70</v>
      </c>
      <c r="B41" s="292" t="s">
        <v>71</v>
      </c>
      <c r="C41" s="293"/>
      <c r="D41" s="294"/>
      <c r="E41" s="294"/>
      <c r="F41" s="295"/>
    </row>
    <row r="42" spans="1:6" x14ac:dyDescent="0.35">
      <c r="A42" s="312" t="s">
        <v>72</v>
      </c>
      <c r="B42" s="315" t="s">
        <v>73</v>
      </c>
      <c r="C42" s="168"/>
      <c r="D42" s="278"/>
      <c r="E42" s="279"/>
      <c r="F42" s="280"/>
    </row>
    <row r="43" spans="1:6" ht="25" x14ac:dyDescent="0.35">
      <c r="A43" s="313" t="s">
        <v>74</v>
      </c>
      <c r="B43" s="23" t="s">
        <v>75</v>
      </c>
      <c r="C43" s="314" t="s">
        <v>76</v>
      </c>
      <c r="D43" s="169">
        <v>3</v>
      </c>
      <c r="E43" s="279"/>
      <c r="F43" s="280">
        <f>Table1423[[#This Row],[Qté]]*Table1423[[#This Row],[PU]]</f>
        <v>0</v>
      </c>
    </row>
    <row r="44" spans="1:6" ht="25" x14ac:dyDescent="0.35">
      <c r="A44" s="313" t="s">
        <v>77</v>
      </c>
      <c r="B44" s="23" t="s">
        <v>590</v>
      </c>
      <c r="C44" s="314" t="s">
        <v>76</v>
      </c>
      <c r="D44" s="169">
        <v>21</v>
      </c>
      <c r="E44" s="279"/>
      <c r="F44" s="280">
        <f>Table1423[[#This Row],[Qté]]*Table1423[[#This Row],[PU]]</f>
        <v>0</v>
      </c>
    </row>
    <row r="45" spans="1:6" ht="37.5" x14ac:dyDescent="0.35">
      <c r="A45" s="313" t="s">
        <v>78</v>
      </c>
      <c r="B45" s="23" t="s">
        <v>375</v>
      </c>
      <c r="C45" s="314" t="s">
        <v>76</v>
      </c>
      <c r="D45" s="169">
        <v>21</v>
      </c>
      <c r="E45" s="279"/>
      <c r="F45" s="280">
        <f>Table1423[[#This Row],[Qté]]*Table1423[[#This Row],[PU]]</f>
        <v>0</v>
      </c>
    </row>
    <row r="46" spans="1:6" x14ac:dyDescent="0.35">
      <c r="A46" s="313" t="s">
        <v>79</v>
      </c>
      <c r="B46" s="23" t="s">
        <v>80</v>
      </c>
      <c r="C46" s="314" t="s">
        <v>11</v>
      </c>
      <c r="D46" s="169">
        <v>1</v>
      </c>
      <c r="E46" s="279"/>
      <c r="F46" s="280">
        <f>Table1423[[#This Row],[Qté]]*Table1423[[#This Row],[PU]]</f>
        <v>0</v>
      </c>
    </row>
    <row r="47" spans="1:6" ht="44.5" customHeight="1" x14ac:dyDescent="0.35">
      <c r="A47" s="313" t="s">
        <v>588</v>
      </c>
      <c r="B47" s="22" t="s">
        <v>587</v>
      </c>
      <c r="C47" s="314" t="s">
        <v>76</v>
      </c>
      <c r="D47" s="169">
        <v>3</v>
      </c>
      <c r="E47" s="279"/>
      <c r="F47" s="280">
        <f>Table1423[[#This Row],[Qté]]*Table1423[[#This Row],[PU]]</f>
        <v>0</v>
      </c>
    </row>
    <row r="48" spans="1:6" x14ac:dyDescent="0.35">
      <c r="A48" s="307"/>
      <c r="B48" s="299" t="s">
        <v>81</v>
      </c>
      <c r="C48" s="299"/>
      <c r="D48" s="308"/>
      <c r="E48" s="308"/>
      <c r="F48" s="300">
        <f>SUM(F43:F47)</f>
        <v>0</v>
      </c>
    </row>
    <row r="49" spans="1:6" x14ac:dyDescent="0.35">
      <c r="A49" s="309"/>
      <c r="B49" s="310"/>
      <c r="C49" s="310"/>
      <c r="D49" s="311"/>
      <c r="E49" s="279"/>
      <c r="F49" s="280"/>
    </row>
    <row r="50" spans="1:6" x14ac:dyDescent="0.35">
      <c r="A50" s="291" t="s">
        <v>82</v>
      </c>
      <c r="B50" s="292" t="s">
        <v>83</v>
      </c>
      <c r="C50" s="293"/>
      <c r="D50" s="294"/>
      <c r="E50" s="294"/>
      <c r="F50" s="294"/>
    </row>
    <row r="51" spans="1:6" x14ac:dyDescent="0.35">
      <c r="A51" s="313" t="s">
        <v>84</v>
      </c>
      <c r="B51" s="23" t="s">
        <v>85</v>
      </c>
      <c r="C51" s="314" t="s">
        <v>14</v>
      </c>
      <c r="D51" s="169">
        <v>212.5</v>
      </c>
      <c r="F51" s="280">
        <f>Table1423[[#This Row],[Qté]]*Table1423[[#This Row],[PU]]</f>
        <v>0</v>
      </c>
    </row>
    <row r="52" spans="1:6" x14ac:dyDescent="0.35">
      <c r="A52" s="313" t="s">
        <v>86</v>
      </c>
      <c r="B52" s="23" t="s">
        <v>87</v>
      </c>
      <c r="C52" s="314" t="s">
        <v>14</v>
      </c>
      <c r="D52" s="169">
        <v>6.5</v>
      </c>
      <c r="F52" s="280">
        <f>Table1423[[#This Row],[Qté]]*Table1423[[#This Row],[PU]]</f>
        <v>0</v>
      </c>
    </row>
    <row r="53" spans="1:6" x14ac:dyDescent="0.35">
      <c r="A53" s="313" t="s">
        <v>88</v>
      </c>
      <c r="B53" s="23" t="s">
        <v>89</v>
      </c>
      <c r="C53" s="314" t="s">
        <v>14</v>
      </c>
      <c r="D53" s="169">
        <v>246</v>
      </c>
      <c r="F53" s="280">
        <f>Table1423[[#This Row],[Qté]]*Table1423[[#This Row],[PU]]</f>
        <v>0</v>
      </c>
    </row>
    <row r="54" spans="1:6" x14ac:dyDescent="0.35">
      <c r="A54" s="313" t="s">
        <v>90</v>
      </c>
      <c r="B54" s="23" t="s">
        <v>91</v>
      </c>
      <c r="C54" s="314" t="s">
        <v>14</v>
      </c>
      <c r="D54" s="169">
        <v>21</v>
      </c>
      <c r="F54" s="280">
        <f>Table1423[[#This Row],[Qté]]*Table1423[[#This Row],[PU]]</f>
        <v>0</v>
      </c>
    </row>
    <row r="55" spans="1:6" x14ac:dyDescent="0.35">
      <c r="A55" s="313" t="s">
        <v>92</v>
      </c>
      <c r="B55" s="23" t="s">
        <v>93</v>
      </c>
      <c r="C55" s="314" t="s">
        <v>14</v>
      </c>
      <c r="D55" s="169">
        <v>70.44</v>
      </c>
      <c r="F55" s="280">
        <f>Table1423[[#This Row],[Qté]]*Table1423[[#This Row],[PU]]</f>
        <v>0</v>
      </c>
    </row>
    <row r="56" spans="1:6" x14ac:dyDescent="0.35">
      <c r="A56" s="313" t="s">
        <v>94</v>
      </c>
      <c r="B56" s="23" t="s">
        <v>95</v>
      </c>
      <c r="C56" s="314" t="s">
        <v>14</v>
      </c>
      <c r="D56" s="169">
        <v>128.08000000000001</v>
      </c>
      <c r="F56" s="280">
        <f>Table1423[[#This Row],[Qté]]*Table1423[[#This Row],[PU]]</f>
        <v>0</v>
      </c>
    </row>
    <row r="57" spans="1:6" x14ac:dyDescent="0.35">
      <c r="A57" s="307"/>
      <c r="B57" s="316" t="s">
        <v>96</v>
      </c>
      <c r="C57" s="299"/>
      <c r="D57" s="308"/>
      <c r="E57" s="308"/>
      <c r="F57" s="308">
        <f>SUM(F51:F56)</f>
        <v>0</v>
      </c>
    </row>
    <row r="58" spans="1:6" x14ac:dyDescent="0.35">
      <c r="A58" s="309"/>
      <c r="B58" s="317"/>
      <c r="C58" s="310"/>
      <c r="D58" s="311"/>
      <c r="E58" s="318"/>
      <c r="F58" s="319"/>
    </row>
    <row r="59" spans="1:6" x14ac:dyDescent="0.35">
      <c r="A59" s="291" t="s">
        <v>97</v>
      </c>
      <c r="B59" s="320" t="s">
        <v>98</v>
      </c>
      <c r="C59" s="293"/>
      <c r="D59" s="294"/>
      <c r="E59" s="321"/>
      <c r="F59" s="322"/>
    </row>
    <row r="60" spans="1:6" x14ac:dyDescent="0.35">
      <c r="A60" s="313" t="s">
        <v>99</v>
      </c>
      <c r="B60" s="23" t="s">
        <v>100</v>
      </c>
      <c r="C60" s="314" t="s">
        <v>14</v>
      </c>
      <c r="D60" s="169">
        <v>1330.8</v>
      </c>
      <c r="F60" s="323">
        <f>Table1423[[#This Row],[Qté]]*Table1423[[#This Row],[PU]]</f>
        <v>0</v>
      </c>
    </row>
    <row r="61" spans="1:6" x14ac:dyDescent="0.35">
      <c r="A61" s="313" t="s">
        <v>101</v>
      </c>
      <c r="B61" s="23" t="s">
        <v>102</v>
      </c>
      <c r="C61" s="314" t="s">
        <v>14</v>
      </c>
      <c r="D61" s="169">
        <v>257.39999999999998</v>
      </c>
      <c r="F61" s="280">
        <f>Table1423[[#This Row],[Qté]]*Table1423[[#This Row],[PU]]</f>
        <v>0</v>
      </c>
    </row>
    <row r="62" spans="1:6" x14ac:dyDescent="0.35">
      <c r="A62" s="313" t="s">
        <v>103</v>
      </c>
      <c r="B62" s="23" t="s">
        <v>104</v>
      </c>
      <c r="C62" s="314" t="s">
        <v>14</v>
      </c>
      <c r="D62" s="169">
        <v>246</v>
      </c>
      <c r="F62" s="280">
        <f>Table1423[[#This Row],[Qté]]*Table1423[[#This Row],[PU]]</f>
        <v>0</v>
      </c>
    </row>
    <row r="63" spans="1:6" x14ac:dyDescent="0.35">
      <c r="A63" s="313" t="s">
        <v>105</v>
      </c>
      <c r="B63" s="23" t="s">
        <v>106</v>
      </c>
      <c r="C63" s="314" t="s">
        <v>14</v>
      </c>
      <c r="D63" s="169">
        <v>162</v>
      </c>
      <c r="F63" s="280">
        <f>Table1423[[#This Row],[Qté]]*Table1423[[#This Row],[PU]]</f>
        <v>0</v>
      </c>
    </row>
    <row r="64" spans="1:6" x14ac:dyDescent="0.35">
      <c r="A64" s="313" t="s">
        <v>107</v>
      </c>
      <c r="B64" s="23" t="s">
        <v>108</v>
      </c>
      <c r="C64" s="314" t="s">
        <v>14</v>
      </c>
      <c r="D64" s="169">
        <v>29</v>
      </c>
      <c r="F64" s="280">
        <f>Table1423[[#This Row],[Qté]]*Table1423[[#This Row],[PU]]</f>
        <v>0</v>
      </c>
    </row>
    <row r="65" spans="1:6" ht="15" thickBot="1" x14ac:dyDescent="0.4">
      <c r="A65" s="324" t="s">
        <v>109</v>
      </c>
      <c r="B65" s="325" t="s">
        <v>110</v>
      </c>
      <c r="C65" s="326" t="s">
        <v>14</v>
      </c>
      <c r="D65" s="169">
        <v>21</v>
      </c>
      <c r="F65" s="319">
        <f>Table1423[[#This Row],[Qté]]*Table1423[[#This Row],[PU]]</f>
        <v>0</v>
      </c>
    </row>
    <row r="66" spans="1:6" x14ac:dyDescent="0.35">
      <c r="A66" s="327"/>
      <c r="B66" s="328" t="s">
        <v>111</v>
      </c>
      <c r="C66" s="328"/>
      <c r="D66" s="329"/>
      <c r="E66" s="329"/>
      <c r="F66" s="308">
        <f>SUM(F60:F65)</f>
        <v>0</v>
      </c>
    </row>
    <row r="67" spans="1:6" x14ac:dyDescent="0.35">
      <c r="A67" s="166"/>
      <c r="B67" s="281"/>
      <c r="C67" s="168"/>
      <c r="D67" s="169"/>
      <c r="E67" s="279"/>
      <c r="F67" s="280"/>
    </row>
    <row r="68" spans="1:6" ht="28.5" customHeight="1" x14ac:dyDescent="0.35">
      <c r="A68" s="330" t="s">
        <v>567</v>
      </c>
      <c r="B68" s="258" t="s">
        <v>561</v>
      </c>
      <c r="C68" s="259"/>
      <c r="D68" s="260"/>
      <c r="E68" s="261"/>
      <c r="F68" s="262"/>
    </row>
    <row r="69" spans="1:6" x14ac:dyDescent="0.35">
      <c r="A69" s="330" t="s">
        <v>568</v>
      </c>
      <c r="B69" s="331" t="s">
        <v>562</v>
      </c>
      <c r="C69" s="332"/>
      <c r="D69" s="332"/>
      <c r="E69" s="333"/>
      <c r="F69" s="333"/>
    </row>
    <row r="70" spans="1:6" x14ac:dyDescent="0.35">
      <c r="A70" s="166" t="s">
        <v>569</v>
      </c>
      <c r="B70" s="23" t="s">
        <v>563</v>
      </c>
      <c r="C70" s="334" t="s">
        <v>43</v>
      </c>
      <c r="D70" s="334">
        <v>50</v>
      </c>
      <c r="E70" s="335"/>
      <c r="F70" s="335">
        <f t="shared" ref="F70:F73" si="0">D70*E70</f>
        <v>0</v>
      </c>
    </row>
    <row r="71" spans="1:6" ht="21.75" customHeight="1" x14ac:dyDescent="0.35">
      <c r="A71" s="166" t="s">
        <v>570</v>
      </c>
      <c r="B71" s="23" t="s">
        <v>564</v>
      </c>
      <c r="C71" s="334" t="s">
        <v>43</v>
      </c>
      <c r="D71" s="334">
        <v>100</v>
      </c>
      <c r="E71" s="335"/>
      <c r="F71" s="335">
        <f t="shared" si="0"/>
        <v>0</v>
      </c>
    </row>
    <row r="72" spans="1:6" x14ac:dyDescent="0.35">
      <c r="A72" s="166" t="s">
        <v>571</v>
      </c>
      <c r="B72" s="23" t="s">
        <v>565</v>
      </c>
      <c r="C72" s="334" t="s">
        <v>43</v>
      </c>
      <c r="D72" s="334">
        <v>150</v>
      </c>
      <c r="E72" s="335"/>
      <c r="F72" s="335">
        <f t="shared" si="0"/>
        <v>0</v>
      </c>
    </row>
    <row r="73" spans="1:6" ht="15" thickBot="1" x14ac:dyDescent="0.4">
      <c r="A73" s="166" t="s">
        <v>572</v>
      </c>
      <c r="B73" s="23" t="s">
        <v>566</v>
      </c>
      <c r="C73" s="334" t="s">
        <v>11</v>
      </c>
      <c r="D73" s="334">
        <v>1</v>
      </c>
      <c r="E73" s="335"/>
      <c r="F73" s="335">
        <f t="shared" si="0"/>
        <v>0</v>
      </c>
    </row>
    <row r="74" spans="1:6" x14ac:dyDescent="0.35">
      <c r="A74" s="327"/>
      <c r="B74" s="328" t="s">
        <v>573</v>
      </c>
      <c r="C74" s="328"/>
      <c r="D74" s="329"/>
      <c r="E74" s="336"/>
      <c r="F74" s="308">
        <f>SUM(F70:F73)</f>
        <v>0</v>
      </c>
    </row>
    <row r="75" spans="1:6" ht="15" thickBot="1" x14ac:dyDescent="0.4">
      <c r="A75" s="166"/>
      <c r="B75" s="281"/>
      <c r="C75" s="168"/>
      <c r="D75" s="169"/>
      <c r="E75" s="279"/>
      <c r="F75" s="280"/>
    </row>
    <row r="76" spans="1:6" ht="16" thickBot="1" x14ac:dyDescent="0.4">
      <c r="A76" s="224"/>
      <c r="B76" s="225" t="s">
        <v>376</v>
      </c>
      <c r="C76" s="225"/>
      <c r="D76" s="226"/>
      <c r="E76" s="337"/>
      <c r="F76" s="338">
        <f>F66+F57+F39+F48+F30+F22+F74</f>
        <v>0</v>
      </c>
    </row>
    <row r="77" spans="1:6" ht="16" thickBot="1" x14ac:dyDescent="0.4">
      <c r="A77" s="224"/>
      <c r="B77" s="225" t="s">
        <v>582</v>
      </c>
      <c r="C77" s="225"/>
      <c r="D77" s="226"/>
      <c r="E77" s="337"/>
      <c r="F77" s="338">
        <f>F76*2</f>
        <v>0</v>
      </c>
    </row>
    <row r="78" spans="1:6" x14ac:dyDescent="0.35">
      <c r="A78" s="339"/>
      <c r="B78" s="340"/>
      <c r="C78" s="341"/>
      <c r="D78" s="342"/>
      <c r="E78" s="343"/>
      <c r="F78" s="344"/>
    </row>
    <row r="79" spans="1:6" x14ac:dyDescent="0.35">
      <c r="A79" s="272">
        <v>300</v>
      </c>
      <c r="B79" s="345" t="s">
        <v>112</v>
      </c>
      <c r="C79" s="346"/>
      <c r="D79" s="347"/>
      <c r="E79" s="347"/>
      <c r="F79" s="348"/>
    </row>
    <row r="80" spans="1:6" x14ac:dyDescent="0.35">
      <c r="A80" s="291" t="s">
        <v>113</v>
      </c>
      <c r="B80" s="292" t="s">
        <v>18</v>
      </c>
      <c r="C80" s="349"/>
      <c r="D80" s="321"/>
      <c r="E80" s="321"/>
      <c r="F80" s="322"/>
    </row>
    <row r="81" spans="1:6" x14ac:dyDescent="0.35">
      <c r="A81" s="312" t="s">
        <v>114</v>
      </c>
      <c r="B81" s="2" t="s">
        <v>115</v>
      </c>
      <c r="C81" s="168"/>
      <c r="D81" s="350"/>
      <c r="E81" s="351"/>
      <c r="F81" s="323"/>
    </row>
    <row r="82" spans="1:6" x14ac:dyDescent="0.35">
      <c r="A82" s="276" t="s">
        <v>116</v>
      </c>
      <c r="B82" s="277" t="s">
        <v>22</v>
      </c>
      <c r="C82" s="168" t="s">
        <v>23</v>
      </c>
      <c r="D82" s="278">
        <v>32.5</v>
      </c>
      <c r="E82" s="279"/>
      <c r="F82" s="280">
        <f>Table1423[[#This Row],[Qté]]*Table1423[[#This Row],[PU]]</f>
        <v>0</v>
      </c>
    </row>
    <row r="83" spans="1:6" x14ac:dyDescent="0.35">
      <c r="A83" s="276" t="s">
        <v>117</v>
      </c>
      <c r="B83" s="277" t="s">
        <v>25</v>
      </c>
      <c r="C83" s="168" t="s">
        <v>23</v>
      </c>
      <c r="D83" s="278">
        <v>2.0299999999999998</v>
      </c>
      <c r="E83" s="279"/>
      <c r="F83" s="280">
        <f>Table1423[[#This Row],[Qté]]*Table1423[[#This Row],[PU]]</f>
        <v>0</v>
      </c>
    </row>
    <row r="84" spans="1:6" x14ac:dyDescent="0.35">
      <c r="A84" s="276" t="s">
        <v>118</v>
      </c>
      <c r="B84" s="277" t="s">
        <v>119</v>
      </c>
      <c r="C84" s="168" t="s">
        <v>23</v>
      </c>
      <c r="D84" s="278">
        <v>27.12</v>
      </c>
      <c r="E84" s="279"/>
      <c r="F84" s="280">
        <f>Table1423[[#This Row],[Qté]]*Table1423[[#This Row],[PU]]</f>
        <v>0</v>
      </c>
    </row>
    <row r="85" spans="1:6" x14ac:dyDescent="0.35">
      <c r="A85" s="276" t="s">
        <v>120</v>
      </c>
      <c r="B85" s="277" t="s">
        <v>121</v>
      </c>
      <c r="C85" s="168" t="s">
        <v>23</v>
      </c>
      <c r="D85" s="278">
        <f>1.7/2</f>
        <v>0.85</v>
      </c>
      <c r="E85" s="279"/>
      <c r="F85" s="280">
        <f>Table1423[[#This Row],[Qté]]*Table1423[[#This Row],[PU]]</f>
        <v>0</v>
      </c>
    </row>
    <row r="86" spans="1:6" ht="25" x14ac:dyDescent="0.35">
      <c r="A86" s="276" t="s">
        <v>122</v>
      </c>
      <c r="B86" s="277" t="s">
        <v>123</v>
      </c>
      <c r="C86" s="168" t="s">
        <v>23</v>
      </c>
      <c r="D86" s="278">
        <f>3.25*0.7</f>
        <v>2.2749999999999999</v>
      </c>
      <c r="E86" s="279"/>
      <c r="F86" s="280">
        <f>Table1423[[#This Row],[Qté]]*Table1423[[#This Row],[PU]]</f>
        <v>0</v>
      </c>
    </row>
    <row r="87" spans="1:6" ht="25" x14ac:dyDescent="0.35">
      <c r="A87" s="276" t="s">
        <v>124</v>
      </c>
      <c r="B87" s="277" t="s">
        <v>33</v>
      </c>
      <c r="C87" s="352" t="s">
        <v>23</v>
      </c>
      <c r="D87" s="353">
        <v>47.37</v>
      </c>
      <c r="E87" s="279"/>
      <c r="F87" s="280">
        <f>Table1423[[#This Row],[Qté]]*Table1423[[#This Row],[PU]]</f>
        <v>0</v>
      </c>
    </row>
    <row r="88" spans="1:6" x14ac:dyDescent="0.35">
      <c r="A88" s="276" t="s">
        <v>125</v>
      </c>
      <c r="B88" s="277" t="s">
        <v>35</v>
      </c>
      <c r="C88" s="168" t="s">
        <v>14</v>
      </c>
      <c r="D88" s="278">
        <v>91</v>
      </c>
      <c r="E88" s="279"/>
      <c r="F88" s="280">
        <f>Table1423[[#This Row],[Qté]]*Table1423[[#This Row],[PU]]</f>
        <v>0</v>
      </c>
    </row>
    <row r="89" spans="1:6" x14ac:dyDescent="0.35">
      <c r="A89" s="276" t="s">
        <v>126</v>
      </c>
      <c r="B89" s="277" t="s">
        <v>127</v>
      </c>
      <c r="C89" s="168" t="s">
        <v>23</v>
      </c>
      <c r="D89" s="278">
        <v>6.39</v>
      </c>
      <c r="E89" s="279"/>
      <c r="F89" s="280">
        <f>Table1423[[#This Row],[Qté]]*Table1423[[#This Row],[PU]]</f>
        <v>0</v>
      </c>
    </row>
    <row r="90" spans="1:6" x14ac:dyDescent="0.35">
      <c r="A90" s="307"/>
      <c r="B90" s="316" t="s">
        <v>128</v>
      </c>
      <c r="C90" s="299"/>
      <c r="D90" s="308"/>
      <c r="E90" s="308"/>
      <c r="F90" s="300">
        <f>SUBTOTAL(109,F82:F89)</f>
        <v>0</v>
      </c>
    </row>
    <row r="91" spans="1:6" x14ac:dyDescent="0.35">
      <c r="A91" s="309"/>
      <c r="B91" s="317"/>
      <c r="C91" s="310"/>
      <c r="D91" s="311"/>
      <c r="E91" s="279"/>
      <c r="F91" s="280"/>
    </row>
    <row r="92" spans="1:6" x14ac:dyDescent="0.35">
      <c r="A92" s="312" t="s">
        <v>129</v>
      </c>
      <c r="B92" s="315" t="s">
        <v>130</v>
      </c>
      <c r="C92" s="168"/>
      <c r="D92" s="278"/>
      <c r="E92" s="279"/>
      <c r="F92" s="280"/>
    </row>
    <row r="93" spans="1:6" x14ac:dyDescent="0.35">
      <c r="A93" s="305" t="s">
        <v>131</v>
      </c>
      <c r="B93" s="23" t="s">
        <v>42</v>
      </c>
      <c r="C93" s="306" t="s">
        <v>43</v>
      </c>
      <c r="D93" s="354">
        <v>92</v>
      </c>
      <c r="E93" s="279"/>
      <c r="F93" s="280">
        <f>Table1423[[#This Row],[Qté]]*Table1423[[#This Row],[PU]]</f>
        <v>0</v>
      </c>
    </row>
    <row r="94" spans="1:6" x14ac:dyDescent="0.35">
      <c r="A94" s="305" t="s">
        <v>132</v>
      </c>
      <c r="B94" s="23" t="s">
        <v>374</v>
      </c>
      <c r="C94" s="306" t="s">
        <v>23</v>
      </c>
      <c r="D94" s="354">
        <v>38.909999999999997</v>
      </c>
      <c r="E94" s="279"/>
      <c r="F94" s="280">
        <f>Table1423[[#This Row],[Qté]]*Table1423[[#This Row],[PU]]</f>
        <v>0</v>
      </c>
    </row>
    <row r="95" spans="1:6" x14ac:dyDescent="0.35">
      <c r="A95" s="313" t="s">
        <v>133</v>
      </c>
      <c r="B95" s="23" t="s">
        <v>134</v>
      </c>
      <c r="C95" s="314" t="s">
        <v>23</v>
      </c>
      <c r="D95" s="354">
        <v>1.1000000000000001</v>
      </c>
      <c r="E95" s="279"/>
      <c r="F95" s="280">
        <f>Table1423[[#This Row],[Qté]]*Table1423[[#This Row],[PU]]</f>
        <v>0</v>
      </c>
    </row>
    <row r="96" spans="1:6" x14ac:dyDescent="0.35">
      <c r="A96" s="313" t="s">
        <v>135</v>
      </c>
      <c r="B96" s="23" t="s">
        <v>136</v>
      </c>
      <c r="C96" s="314" t="s">
        <v>23</v>
      </c>
      <c r="D96" s="354">
        <v>1.22</v>
      </c>
      <c r="E96" s="279"/>
      <c r="F96" s="280">
        <f>Table1423[[#This Row],[Qté]]*Table1423[[#This Row],[PU]]</f>
        <v>0</v>
      </c>
    </row>
    <row r="97" spans="1:6" x14ac:dyDescent="0.35">
      <c r="A97" s="313" t="s">
        <v>137</v>
      </c>
      <c r="B97" s="23" t="s">
        <v>138</v>
      </c>
      <c r="C97" s="314" t="s">
        <v>23</v>
      </c>
      <c r="D97" s="354">
        <v>1.63</v>
      </c>
      <c r="E97" s="279"/>
      <c r="F97" s="280">
        <f>Table1423[[#This Row],[Qté]]*Table1423[[#This Row],[PU]]</f>
        <v>0</v>
      </c>
    </row>
    <row r="98" spans="1:6" x14ac:dyDescent="0.35">
      <c r="A98" s="313" t="s">
        <v>139</v>
      </c>
      <c r="B98" s="23" t="s">
        <v>52</v>
      </c>
      <c r="C98" s="306" t="s">
        <v>23</v>
      </c>
      <c r="D98" s="354">
        <v>0.5</v>
      </c>
      <c r="E98" s="279"/>
      <c r="F98" s="280">
        <f>Table1423[[#This Row],[Qté]]*Table1423[[#This Row],[PU]]</f>
        <v>0</v>
      </c>
    </row>
    <row r="99" spans="1:6" x14ac:dyDescent="0.35">
      <c r="A99" s="307"/>
      <c r="B99" s="299" t="s">
        <v>140</v>
      </c>
      <c r="C99" s="299"/>
      <c r="D99" s="308"/>
      <c r="E99" s="308"/>
      <c r="F99" s="300">
        <f>SUM(F93:F98)</f>
        <v>0</v>
      </c>
    </row>
    <row r="100" spans="1:6" x14ac:dyDescent="0.35">
      <c r="A100" s="309"/>
      <c r="B100" s="310"/>
      <c r="C100" s="310"/>
      <c r="D100" s="311"/>
      <c r="E100" s="279"/>
      <c r="F100" s="280"/>
    </row>
    <row r="101" spans="1:6" x14ac:dyDescent="0.35">
      <c r="A101" s="312" t="s">
        <v>141</v>
      </c>
      <c r="B101" s="2" t="s">
        <v>142</v>
      </c>
      <c r="C101" s="168"/>
      <c r="D101" s="278"/>
      <c r="E101" s="279"/>
      <c r="F101" s="280"/>
    </row>
    <row r="102" spans="1:6" ht="25" x14ac:dyDescent="0.35">
      <c r="A102" s="276" t="s">
        <v>143</v>
      </c>
      <c r="B102" s="277" t="s">
        <v>144</v>
      </c>
      <c r="C102" s="168" t="s">
        <v>23</v>
      </c>
      <c r="D102" s="278">
        <v>1.31</v>
      </c>
      <c r="E102" s="279"/>
      <c r="F102" s="280">
        <f>Table1423[[#This Row],[Qté]]*Table1423[[#This Row],[PU]]</f>
        <v>0</v>
      </c>
    </row>
    <row r="103" spans="1:6" x14ac:dyDescent="0.35">
      <c r="A103" s="276" t="s">
        <v>145</v>
      </c>
      <c r="B103" s="277" t="s">
        <v>146</v>
      </c>
      <c r="C103" s="168" t="s">
        <v>23</v>
      </c>
      <c r="D103" s="278">
        <v>0.4</v>
      </c>
      <c r="E103" s="279"/>
      <c r="F103" s="280">
        <f>Table1423[[#This Row],[Qté]]*Table1423[[#This Row],[PU]]</f>
        <v>0</v>
      </c>
    </row>
    <row r="104" spans="1:6" x14ac:dyDescent="0.35">
      <c r="A104" s="276" t="s">
        <v>147</v>
      </c>
      <c r="B104" s="277" t="s">
        <v>148</v>
      </c>
      <c r="C104" s="168" t="s">
        <v>14</v>
      </c>
      <c r="D104" s="278">
        <v>134.041</v>
      </c>
      <c r="E104" s="279"/>
      <c r="F104" s="280">
        <f>Table1423[[#This Row],[Qté]]*Table1423[[#This Row],[PU]]</f>
        <v>0</v>
      </c>
    </row>
    <row r="105" spans="1:6" x14ac:dyDescent="0.35">
      <c r="A105" s="276" t="s">
        <v>149</v>
      </c>
      <c r="B105" s="23" t="s">
        <v>150</v>
      </c>
      <c r="C105" s="168" t="s">
        <v>43</v>
      </c>
      <c r="D105" s="278">
        <v>13</v>
      </c>
      <c r="E105" s="279"/>
      <c r="F105" s="280">
        <f>Table1423[[#This Row],[Qté]]*Table1423[[#This Row],[PU]]</f>
        <v>0</v>
      </c>
    </row>
    <row r="106" spans="1:6" x14ac:dyDescent="0.35">
      <c r="A106" s="276" t="s">
        <v>151</v>
      </c>
      <c r="B106" s="277" t="s">
        <v>152</v>
      </c>
      <c r="C106" s="168" t="s">
        <v>43</v>
      </c>
      <c r="D106" s="278">
        <v>46.56</v>
      </c>
      <c r="E106" s="279"/>
      <c r="F106" s="280">
        <f>Table1423[[#This Row],[Qté]]*Table1423[[#This Row],[PU]]</f>
        <v>0</v>
      </c>
    </row>
    <row r="107" spans="1:6" ht="25" x14ac:dyDescent="0.35">
      <c r="A107" s="276" t="s">
        <v>153</v>
      </c>
      <c r="B107" s="277" t="s">
        <v>154</v>
      </c>
      <c r="C107" s="168" t="s">
        <v>14</v>
      </c>
      <c r="D107" s="278">
        <v>113</v>
      </c>
      <c r="E107" s="279"/>
      <c r="F107" s="280">
        <f>Table1423[[#This Row],[Qté]]*Table1423[[#This Row],[PU]]</f>
        <v>0</v>
      </c>
    </row>
    <row r="108" spans="1:6" x14ac:dyDescent="0.35">
      <c r="A108" s="276" t="s">
        <v>155</v>
      </c>
      <c r="B108" s="277" t="s">
        <v>68</v>
      </c>
      <c r="C108" s="168" t="s">
        <v>43</v>
      </c>
      <c r="D108" s="278">
        <v>45</v>
      </c>
      <c r="E108" s="279"/>
      <c r="F108" s="280">
        <f>Table1423[[#This Row],[Qté]]*Table1423[[#This Row],[PU]]</f>
        <v>0</v>
      </c>
    </row>
    <row r="109" spans="1:6" x14ac:dyDescent="0.35">
      <c r="A109" s="307"/>
      <c r="B109" s="299" t="s">
        <v>156</v>
      </c>
      <c r="C109" s="299"/>
      <c r="D109" s="308"/>
      <c r="E109" s="308"/>
      <c r="F109" s="300">
        <f>SUM(F102:F108)</f>
        <v>0</v>
      </c>
    </row>
    <row r="110" spans="1:6" x14ac:dyDescent="0.35">
      <c r="A110" s="309"/>
      <c r="B110" s="310"/>
      <c r="C110" s="310"/>
      <c r="D110" s="311"/>
      <c r="E110" s="279"/>
      <c r="F110" s="319"/>
    </row>
    <row r="111" spans="1:6" x14ac:dyDescent="0.35">
      <c r="A111" s="291" t="s">
        <v>157</v>
      </c>
      <c r="B111" s="292" t="s">
        <v>158</v>
      </c>
      <c r="C111" s="293"/>
      <c r="D111" s="294"/>
      <c r="E111" s="294"/>
      <c r="F111" s="322"/>
    </row>
    <row r="112" spans="1:6" x14ac:dyDescent="0.35">
      <c r="A112" s="312" t="s">
        <v>159</v>
      </c>
      <c r="B112" s="2" t="s">
        <v>160</v>
      </c>
      <c r="C112" s="168"/>
      <c r="D112" s="278"/>
      <c r="E112" s="279"/>
      <c r="F112" s="323"/>
    </row>
    <row r="113" spans="1:6" ht="25" x14ac:dyDescent="0.35">
      <c r="A113" s="313" t="s">
        <v>161</v>
      </c>
      <c r="B113" s="23" t="s">
        <v>162</v>
      </c>
      <c r="C113" s="314" t="s">
        <v>76</v>
      </c>
      <c r="D113" s="354">
        <v>1</v>
      </c>
      <c r="E113" s="279"/>
      <c r="F113" s="280">
        <f>Table1423[[#This Row],[Qté]]*Table1423[[#This Row],[PU]]</f>
        <v>0</v>
      </c>
    </row>
    <row r="114" spans="1:6" ht="25" x14ac:dyDescent="0.35">
      <c r="A114" s="313" t="s">
        <v>163</v>
      </c>
      <c r="B114" s="23" t="s">
        <v>164</v>
      </c>
      <c r="C114" s="314" t="s">
        <v>76</v>
      </c>
      <c r="D114" s="354">
        <v>2</v>
      </c>
      <c r="E114" s="279"/>
      <c r="F114" s="280">
        <f>Table1423[[#This Row],[Qté]]*Table1423[[#This Row],[PU]]</f>
        <v>0</v>
      </c>
    </row>
    <row r="115" spans="1:6" ht="25" x14ac:dyDescent="0.35">
      <c r="A115" s="313" t="s">
        <v>165</v>
      </c>
      <c r="B115" s="23" t="s">
        <v>166</v>
      </c>
      <c r="C115" s="314" t="s">
        <v>76</v>
      </c>
      <c r="D115" s="354">
        <v>2</v>
      </c>
      <c r="E115" s="279"/>
      <c r="F115" s="280">
        <f>Table1423[[#This Row],[Qté]]*Table1423[[#This Row],[PU]]</f>
        <v>0</v>
      </c>
    </row>
    <row r="116" spans="1:6" ht="25" x14ac:dyDescent="0.35">
      <c r="A116" s="313" t="s">
        <v>167</v>
      </c>
      <c r="B116" s="23" t="s">
        <v>168</v>
      </c>
      <c r="C116" s="314" t="s">
        <v>76</v>
      </c>
      <c r="D116" s="354">
        <v>1</v>
      </c>
      <c r="E116" s="279"/>
      <c r="F116" s="280">
        <f>Table1423[[#This Row],[Qté]]*Table1423[[#This Row],[PU]]</f>
        <v>0</v>
      </c>
    </row>
    <row r="117" spans="1:6" ht="25" x14ac:dyDescent="0.35">
      <c r="A117" s="313" t="s">
        <v>169</v>
      </c>
      <c r="B117" s="23" t="s">
        <v>170</v>
      </c>
      <c r="C117" s="314" t="s">
        <v>76</v>
      </c>
      <c r="D117" s="354">
        <v>2</v>
      </c>
      <c r="E117" s="279"/>
      <c r="F117" s="280">
        <f>Table1423[[#This Row],[Qté]]*Table1423[[#This Row],[PU]]</f>
        <v>0</v>
      </c>
    </row>
    <row r="118" spans="1:6" ht="25" x14ac:dyDescent="0.35">
      <c r="A118" s="313" t="s">
        <v>171</v>
      </c>
      <c r="B118" s="23" t="s">
        <v>172</v>
      </c>
      <c r="C118" s="314" t="s">
        <v>76</v>
      </c>
      <c r="D118" s="354">
        <v>2</v>
      </c>
      <c r="E118" s="279"/>
      <c r="F118" s="280">
        <f>Table1423[[#This Row],[Qté]]*Table1423[[#This Row],[PU]]</f>
        <v>0</v>
      </c>
    </row>
    <row r="119" spans="1:6" ht="25" x14ac:dyDescent="0.35">
      <c r="A119" s="313" t="s">
        <v>173</v>
      </c>
      <c r="B119" s="23" t="s">
        <v>174</v>
      </c>
      <c r="C119" s="314" t="s">
        <v>76</v>
      </c>
      <c r="D119" s="354">
        <v>1</v>
      </c>
      <c r="E119" s="279"/>
      <c r="F119" s="280">
        <f>Table1423[[#This Row],[Qté]]*Table1423[[#This Row],[PU]]</f>
        <v>0</v>
      </c>
    </row>
    <row r="120" spans="1:6" ht="25" x14ac:dyDescent="0.35">
      <c r="A120" s="313">
        <v>429</v>
      </c>
      <c r="B120" s="23" t="s">
        <v>175</v>
      </c>
      <c r="C120" s="314" t="s">
        <v>76</v>
      </c>
      <c r="D120" s="354">
        <v>1</v>
      </c>
      <c r="E120" s="279"/>
      <c r="F120" s="280">
        <f>Table1423[[#This Row],[Qté]]*Table1423[[#This Row],[PU]]</f>
        <v>0</v>
      </c>
    </row>
    <row r="121" spans="1:6" ht="29.25" customHeight="1" x14ac:dyDescent="0.35">
      <c r="A121" s="313" t="s">
        <v>176</v>
      </c>
      <c r="B121" s="23" t="s">
        <v>177</v>
      </c>
      <c r="C121" s="314" t="s">
        <v>76</v>
      </c>
      <c r="D121" s="354">
        <v>3</v>
      </c>
      <c r="E121" s="279"/>
      <c r="F121" s="280">
        <f>Table1423[[#This Row],[Qté]]*Table1423[[#This Row],[PU]]</f>
        <v>0</v>
      </c>
    </row>
    <row r="122" spans="1:6" x14ac:dyDescent="0.35">
      <c r="A122" s="313" t="s">
        <v>178</v>
      </c>
      <c r="B122" s="23" t="s">
        <v>179</v>
      </c>
      <c r="C122" s="314" t="s">
        <v>76</v>
      </c>
      <c r="D122" s="354">
        <v>1</v>
      </c>
      <c r="E122" s="279"/>
      <c r="F122" s="280">
        <f>Table1423[[#This Row],[Qté]]*Table1423[[#This Row],[PU]]</f>
        <v>0</v>
      </c>
    </row>
    <row r="123" spans="1:6" x14ac:dyDescent="0.35">
      <c r="A123" s="313" t="s">
        <v>180</v>
      </c>
      <c r="B123" s="23" t="s">
        <v>181</v>
      </c>
      <c r="C123" s="314" t="s">
        <v>76</v>
      </c>
      <c r="D123" s="354">
        <v>2</v>
      </c>
      <c r="E123" s="279"/>
      <c r="F123" s="280">
        <f>Table1423[[#This Row],[Qté]]*Table1423[[#This Row],[PU]]</f>
        <v>0</v>
      </c>
    </row>
    <row r="124" spans="1:6" x14ac:dyDescent="0.35">
      <c r="A124" s="313" t="s">
        <v>182</v>
      </c>
      <c r="B124" s="23" t="s">
        <v>183</v>
      </c>
      <c r="C124" s="314" t="s">
        <v>184</v>
      </c>
      <c r="D124" s="354">
        <v>3</v>
      </c>
      <c r="E124" s="279"/>
      <c r="F124" s="280">
        <f>Table1423[[#This Row],[Qté]]*Table1423[[#This Row],[PU]]</f>
        <v>0</v>
      </c>
    </row>
    <row r="125" spans="1:6" ht="25" x14ac:dyDescent="0.35">
      <c r="A125" s="313" t="s">
        <v>185</v>
      </c>
      <c r="B125" s="23" t="s">
        <v>186</v>
      </c>
      <c r="C125" s="314" t="s">
        <v>11</v>
      </c>
      <c r="D125" s="354">
        <v>1</v>
      </c>
      <c r="E125" s="279"/>
      <c r="F125" s="280">
        <f>Table1423[[#This Row],[Qté]]*Table1423[[#This Row],[PU]]</f>
        <v>0</v>
      </c>
    </row>
    <row r="126" spans="1:6" x14ac:dyDescent="0.35">
      <c r="A126" s="355"/>
      <c r="B126" s="277"/>
      <c r="C126" s="352"/>
      <c r="D126" s="353"/>
      <c r="E126" s="279"/>
      <c r="F126" s="280"/>
    </row>
    <row r="127" spans="1:6" x14ac:dyDescent="0.35">
      <c r="A127" s="307"/>
      <c r="B127" s="316" t="s">
        <v>187</v>
      </c>
      <c r="C127" s="299"/>
      <c r="D127" s="308"/>
      <c r="E127" s="308"/>
      <c r="F127" s="300">
        <f>SUM(F113:F125)</f>
        <v>0</v>
      </c>
    </row>
    <row r="128" spans="1:6" x14ac:dyDescent="0.35">
      <c r="A128" s="309"/>
      <c r="B128" s="317"/>
      <c r="C128" s="310"/>
      <c r="D128" s="311"/>
      <c r="E128" s="279"/>
      <c r="F128" s="280"/>
    </row>
    <row r="129" spans="1:6" x14ac:dyDescent="0.35">
      <c r="A129" s="356" t="s">
        <v>188</v>
      </c>
      <c r="B129" s="317" t="s">
        <v>189</v>
      </c>
      <c r="C129" s="314"/>
      <c r="D129" s="354"/>
      <c r="E129" s="279"/>
      <c r="F129" s="280"/>
    </row>
    <row r="130" spans="1:6" x14ac:dyDescent="0.35">
      <c r="A130" s="313" t="s">
        <v>190</v>
      </c>
      <c r="B130" s="23" t="s">
        <v>191</v>
      </c>
      <c r="C130" s="314" t="s">
        <v>14</v>
      </c>
      <c r="D130" s="354">
        <v>6.5</v>
      </c>
      <c r="E130" s="279"/>
      <c r="F130" s="280">
        <f>Table1423[[#This Row],[Qté]]*Table1423[[#This Row],[PU]]</f>
        <v>0</v>
      </c>
    </row>
    <row r="131" spans="1:6" x14ac:dyDescent="0.35">
      <c r="A131" s="313" t="s">
        <v>192</v>
      </c>
      <c r="B131" s="23" t="s">
        <v>193</v>
      </c>
      <c r="C131" s="314" t="s">
        <v>14</v>
      </c>
      <c r="D131" s="354">
        <v>33.351999999999997</v>
      </c>
      <c r="E131" s="279"/>
      <c r="F131" s="280">
        <f>Table1423[[#This Row],[Qté]]*Table1423[[#This Row],[PU]]</f>
        <v>0</v>
      </c>
    </row>
    <row r="132" spans="1:6" x14ac:dyDescent="0.35">
      <c r="A132" s="313" t="s">
        <v>194</v>
      </c>
      <c r="B132" s="23" t="s">
        <v>85</v>
      </c>
      <c r="C132" s="314" t="s">
        <v>14</v>
      </c>
      <c r="D132" s="354">
        <v>92</v>
      </c>
      <c r="E132" s="279"/>
      <c r="F132" s="280">
        <f>Table1423[[#This Row],[Qté]]*Table1423[[#This Row],[PU]]</f>
        <v>0</v>
      </c>
    </row>
    <row r="133" spans="1:6" x14ac:dyDescent="0.35">
      <c r="A133" s="313" t="s">
        <v>195</v>
      </c>
      <c r="B133" s="23" t="s">
        <v>89</v>
      </c>
      <c r="C133" s="314" t="s">
        <v>14</v>
      </c>
      <c r="D133" s="354">
        <v>250.06</v>
      </c>
      <c r="E133" s="279"/>
      <c r="F133" s="280">
        <f>Table1423[[#This Row],[Qté]]*Table1423[[#This Row],[PU]]</f>
        <v>0</v>
      </c>
    </row>
    <row r="134" spans="1:6" x14ac:dyDescent="0.35">
      <c r="A134" s="313" t="s">
        <v>196</v>
      </c>
      <c r="B134" s="23" t="s">
        <v>93</v>
      </c>
      <c r="C134" s="314" t="s">
        <v>14</v>
      </c>
      <c r="D134" s="354">
        <v>42.723999999999997</v>
      </c>
      <c r="E134" s="279"/>
      <c r="F134" s="280">
        <f>Table1423[[#This Row],[Qté]]*Table1423[[#This Row],[PU]]</f>
        <v>0</v>
      </c>
    </row>
    <row r="135" spans="1:6" x14ac:dyDescent="0.35">
      <c r="A135" s="313" t="s">
        <v>197</v>
      </c>
      <c r="B135" s="23" t="s">
        <v>95</v>
      </c>
      <c r="C135" s="314" t="s">
        <v>14</v>
      </c>
      <c r="D135" s="354">
        <v>95.4</v>
      </c>
      <c r="E135" s="279"/>
      <c r="F135" s="280">
        <f>Table1423[[#This Row],[Qté]]*Table1423[[#This Row],[PU]]</f>
        <v>0</v>
      </c>
    </row>
    <row r="136" spans="1:6" x14ac:dyDescent="0.35">
      <c r="A136" s="307"/>
      <c r="B136" s="316" t="s">
        <v>198</v>
      </c>
      <c r="C136" s="299"/>
      <c r="D136" s="308"/>
      <c r="E136" s="308"/>
      <c r="F136" s="300">
        <f>SUM(F130:F135)</f>
        <v>0</v>
      </c>
    </row>
    <row r="137" spans="1:6" x14ac:dyDescent="0.35">
      <c r="A137" s="309"/>
      <c r="B137" s="317"/>
      <c r="C137" s="310"/>
      <c r="D137" s="311"/>
      <c r="E137" s="279"/>
      <c r="F137" s="280"/>
    </row>
    <row r="138" spans="1:6" x14ac:dyDescent="0.35">
      <c r="A138" s="356" t="s">
        <v>199</v>
      </c>
      <c r="B138" s="317" t="s">
        <v>98</v>
      </c>
      <c r="C138" s="314"/>
      <c r="D138" s="354"/>
      <c r="E138" s="279"/>
      <c r="F138" s="280"/>
    </row>
    <row r="139" spans="1:6" x14ac:dyDescent="0.35">
      <c r="A139" s="276" t="s">
        <v>200</v>
      </c>
      <c r="B139" s="277" t="s">
        <v>100</v>
      </c>
      <c r="C139" s="168" t="s">
        <v>14</v>
      </c>
      <c r="D139" s="353">
        <v>367.66</v>
      </c>
      <c r="E139" s="279"/>
      <c r="F139" s="280">
        <f>Table1423[[#This Row],[Qté]]*Table1423[[#This Row],[PU]]</f>
        <v>0</v>
      </c>
    </row>
    <row r="140" spans="1:6" x14ac:dyDescent="0.35">
      <c r="A140" s="276" t="s">
        <v>201</v>
      </c>
      <c r="B140" s="277" t="s">
        <v>102</v>
      </c>
      <c r="C140" s="168" t="s">
        <v>14</v>
      </c>
      <c r="D140" s="278">
        <v>113</v>
      </c>
      <c r="E140" s="279"/>
      <c r="F140" s="280">
        <f>Table1423[[#This Row],[Qté]]*Table1423[[#This Row],[PU]]</f>
        <v>0</v>
      </c>
    </row>
    <row r="141" spans="1:6" x14ac:dyDescent="0.35">
      <c r="A141" s="276" t="s">
        <v>202</v>
      </c>
      <c r="B141" s="277" t="s">
        <v>104</v>
      </c>
      <c r="C141" s="168" t="s">
        <v>14</v>
      </c>
      <c r="D141" s="353">
        <v>250.06</v>
      </c>
      <c r="E141" s="279"/>
      <c r="F141" s="280">
        <f>Table1423[[#This Row],[Qté]]*Table1423[[#This Row],[PU]]</f>
        <v>0</v>
      </c>
    </row>
    <row r="142" spans="1:6" ht="15" customHeight="1" x14ac:dyDescent="0.35">
      <c r="A142" s="276" t="s">
        <v>203</v>
      </c>
      <c r="B142" s="277" t="s">
        <v>204</v>
      </c>
      <c r="C142" s="168" t="s">
        <v>14</v>
      </c>
      <c r="D142" s="353">
        <f>D139-D141</f>
        <v>117.60000000000002</v>
      </c>
      <c r="E142" s="279"/>
      <c r="F142" s="280">
        <f>Table1423[[#This Row],[Qté]]*Table1423[[#This Row],[PU]]</f>
        <v>0</v>
      </c>
    </row>
    <row r="143" spans="1:6" x14ac:dyDescent="0.35">
      <c r="A143" s="276" t="s">
        <v>205</v>
      </c>
      <c r="B143" s="277" t="s">
        <v>108</v>
      </c>
      <c r="C143" s="168" t="s">
        <v>14</v>
      </c>
      <c r="D143" s="278">
        <v>29</v>
      </c>
      <c r="E143" s="279"/>
      <c r="F143" s="280">
        <f>Table1423[[#This Row],[Qté]]*Table1423[[#This Row],[PU]]</f>
        <v>0</v>
      </c>
    </row>
    <row r="144" spans="1:6" x14ac:dyDescent="0.35">
      <c r="A144" s="307"/>
      <c r="B144" s="299" t="s">
        <v>206</v>
      </c>
      <c r="C144" s="299"/>
      <c r="D144" s="308"/>
      <c r="E144" s="308"/>
      <c r="F144" s="300">
        <f>SUM(F139:F143)</f>
        <v>0</v>
      </c>
    </row>
    <row r="145" spans="1:6" x14ac:dyDescent="0.35">
      <c r="A145" s="166"/>
      <c r="B145" s="281"/>
      <c r="C145" s="168"/>
      <c r="D145" s="169"/>
      <c r="E145" s="279"/>
      <c r="F145" s="280"/>
    </row>
    <row r="146" spans="1:6" x14ac:dyDescent="0.35">
      <c r="A146" s="356" t="s">
        <v>207</v>
      </c>
      <c r="B146" s="317" t="s">
        <v>208</v>
      </c>
      <c r="C146" s="314"/>
      <c r="D146" s="354"/>
      <c r="E146" s="279"/>
      <c r="F146" s="280"/>
    </row>
    <row r="147" spans="1:6" x14ac:dyDescent="0.35">
      <c r="A147" s="357" t="s">
        <v>209</v>
      </c>
      <c r="B147" s="277" t="s">
        <v>210</v>
      </c>
      <c r="C147" s="352" t="s">
        <v>184</v>
      </c>
      <c r="D147" s="353">
        <v>2</v>
      </c>
      <c r="E147" s="358"/>
      <c r="F147" s="280">
        <f>Table1423[[#This Row],[Qté]]*Table1423[[#This Row],[PU]]</f>
        <v>0</v>
      </c>
    </row>
    <row r="148" spans="1:6" x14ac:dyDescent="0.35">
      <c r="A148" s="357" t="s">
        <v>211</v>
      </c>
      <c r="B148" s="277" t="s">
        <v>212</v>
      </c>
      <c r="C148" s="352" t="s">
        <v>184</v>
      </c>
      <c r="D148" s="353">
        <v>1</v>
      </c>
      <c r="E148" s="358"/>
      <c r="F148" s="280">
        <f>Table1423[[#This Row],[Qté]]*Table1423[[#This Row],[PU]]</f>
        <v>0</v>
      </c>
    </row>
    <row r="149" spans="1:6" x14ac:dyDescent="0.35">
      <c r="A149" s="357" t="s">
        <v>213</v>
      </c>
      <c r="B149" s="277" t="s">
        <v>214</v>
      </c>
      <c r="C149" s="352" t="s">
        <v>43</v>
      </c>
      <c r="D149" s="353">
        <v>15</v>
      </c>
      <c r="E149" s="358"/>
      <c r="F149" s="280">
        <f>Table1423[[#This Row],[Qté]]*Table1423[[#This Row],[PU]]</f>
        <v>0</v>
      </c>
    </row>
    <row r="150" spans="1:6" x14ac:dyDescent="0.35">
      <c r="A150" s="357" t="s">
        <v>215</v>
      </c>
      <c r="B150" s="277" t="s">
        <v>216</v>
      </c>
      <c r="C150" s="352" t="s">
        <v>43</v>
      </c>
      <c r="D150" s="169">
        <v>45</v>
      </c>
      <c r="E150" s="358"/>
      <c r="F150" s="280">
        <f>Table1423[[#This Row],[Qté]]*Table1423[[#This Row],[PU]]</f>
        <v>0</v>
      </c>
    </row>
    <row r="151" spans="1:6" x14ac:dyDescent="0.35">
      <c r="A151" s="357" t="s">
        <v>217</v>
      </c>
      <c r="B151" s="277" t="s">
        <v>218</v>
      </c>
      <c r="C151" s="352" t="s">
        <v>43</v>
      </c>
      <c r="D151" s="169">
        <v>30</v>
      </c>
      <c r="E151" s="358"/>
      <c r="F151" s="280">
        <f>Table1423[[#This Row],[Qté]]*Table1423[[#This Row],[PU]]</f>
        <v>0</v>
      </c>
    </row>
    <row r="152" spans="1:6" x14ac:dyDescent="0.35">
      <c r="A152" s="357" t="s">
        <v>219</v>
      </c>
      <c r="B152" s="277" t="s">
        <v>220</v>
      </c>
      <c r="C152" s="352" t="s">
        <v>43</v>
      </c>
      <c r="D152" s="169">
        <v>35</v>
      </c>
      <c r="E152" s="358"/>
      <c r="F152" s="280">
        <f>Table1423[[#This Row],[Qté]]*Table1423[[#This Row],[PU]]</f>
        <v>0</v>
      </c>
    </row>
    <row r="153" spans="1:6" x14ac:dyDescent="0.35">
      <c r="A153" s="357" t="s">
        <v>221</v>
      </c>
      <c r="B153" s="277" t="s">
        <v>222</v>
      </c>
      <c r="C153" s="352" t="s">
        <v>43</v>
      </c>
      <c r="D153" s="353">
        <v>6</v>
      </c>
      <c r="E153" s="358"/>
      <c r="F153" s="280">
        <f>Table1423[[#This Row],[Qté]]*Table1423[[#This Row],[PU]]</f>
        <v>0</v>
      </c>
    </row>
    <row r="154" spans="1:6" x14ac:dyDescent="0.35">
      <c r="A154" s="357" t="s">
        <v>223</v>
      </c>
      <c r="B154" s="277" t="s">
        <v>224</v>
      </c>
      <c r="C154" s="352" t="s">
        <v>11</v>
      </c>
      <c r="D154" s="359">
        <v>1</v>
      </c>
      <c r="E154" s="358"/>
      <c r="F154" s="280">
        <f>Table1423[[#This Row],[Qté]]*Table1423[[#This Row],[PU]]</f>
        <v>0</v>
      </c>
    </row>
    <row r="155" spans="1:6" ht="22.5" customHeight="1" x14ac:dyDescent="0.35">
      <c r="A155" s="357" t="s">
        <v>225</v>
      </c>
      <c r="B155" s="277" t="s">
        <v>592</v>
      </c>
      <c r="C155" s="352" t="s">
        <v>11</v>
      </c>
      <c r="D155" s="359">
        <v>1</v>
      </c>
      <c r="E155" s="358"/>
      <c r="F155" s="280">
        <f>Table1423[[#This Row],[Qté]]*Table1423[[#This Row],[PU]]</f>
        <v>0</v>
      </c>
    </row>
    <row r="156" spans="1:6" x14ac:dyDescent="0.35">
      <c r="A156" s="313" t="s">
        <v>226</v>
      </c>
      <c r="B156" s="23" t="s">
        <v>227</v>
      </c>
      <c r="C156" s="314" t="s">
        <v>11</v>
      </c>
      <c r="D156" s="360">
        <v>1</v>
      </c>
      <c r="E156" s="358"/>
      <c r="F156" s="280">
        <f>Table1423[[#This Row],[Qté]]*Table1423[[#This Row],[PU]]</f>
        <v>0</v>
      </c>
    </row>
    <row r="157" spans="1:6" x14ac:dyDescent="0.35">
      <c r="A157" s="307"/>
      <c r="B157" s="361" t="s">
        <v>228</v>
      </c>
      <c r="C157" s="362"/>
      <c r="D157" s="363"/>
      <c r="E157" s="364"/>
      <c r="F157" s="365">
        <f>F147+F148+F149+F150+F151+F152+F153+F154+F155+F156</f>
        <v>0</v>
      </c>
    </row>
    <row r="158" spans="1:6" x14ac:dyDescent="0.35">
      <c r="A158" s="166"/>
      <c r="B158" s="277"/>
      <c r="C158" s="168"/>
      <c r="D158" s="169"/>
      <c r="E158" s="279"/>
      <c r="F158" s="280"/>
    </row>
    <row r="159" spans="1:6" x14ac:dyDescent="0.35">
      <c r="A159" s="330" t="s">
        <v>574</v>
      </c>
      <c r="B159" s="258" t="s">
        <v>561</v>
      </c>
      <c r="C159" s="259"/>
      <c r="D159" s="260"/>
      <c r="E159" s="261"/>
      <c r="F159" s="262"/>
    </row>
    <row r="160" spans="1:6" x14ac:dyDescent="0.35">
      <c r="A160" s="330" t="s">
        <v>575</v>
      </c>
      <c r="B160" s="331" t="s">
        <v>562</v>
      </c>
      <c r="C160" s="332"/>
      <c r="D160" s="332"/>
      <c r="E160" s="333"/>
      <c r="F160" s="333"/>
    </row>
    <row r="161" spans="1:6" x14ac:dyDescent="0.35">
      <c r="A161" s="166" t="s">
        <v>576</v>
      </c>
      <c r="B161" s="23" t="s">
        <v>563</v>
      </c>
      <c r="C161" s="334" t="s">
        <v>43</v>
      </c>
      <c r="D161" s="334">
        <v>50</v>
      </c>
      <c r="E161" s="335"/>
      <c r="F161" s="335">
        <f t="shared" ref="F161:F164" si="1">D161*E161</f>
        <v>0</v>
      </c>
    </row>
    <row r="162" spans="1:6" x14ac:dyDescent="0.35">
      <c r="A162" s="166" t="s">
        <v>577</v>
      </c>
      <c r="B162" s="23" t="s">
        <v>564</v>
      </c>
      <c r="C162" s="334" t="s">
        <v>43</v>
      </c>
      <c r="D162" s="334">
        <v>100</v>
      </c>
      <c r="E162" s="335"/>
      <c r="F162" s="335">
        <f t="shared" si="1"/>
        <v>0</v>
      </c>
    </row>
    <row r="163" spans="1:6" x14ac:dyDescent="0.35">
      <c r="A163" s="166" t="s">
        <v>578</v>
      </c>
      <c r="B163" s="23" t="s">
        <v>565</v>
      </c>
      <c r="C163" s="334" t="s">
        <v>43</v>
      </c>
      <c r="D163" s="334">
        <v>150</v>
      </c>
      <c r="E163" s="335"/>
      <c r="F163" s="335">
        <f t="shared" si="1"/>
        <v>0</v>
      </c>
    </row>
    <row r="164" spans="1:6" ht="15" thickBot="1" x14ac:dyDescent="0.4">
      <c r="A164" s="166" t="s">
        <v>579</v>
      </c>
      <c r="B164" s="23" t="s">
        <v>566</v>
      </c>
      <c r="C164" s="334" t="s">
        <v>11</v>
      </c>
      <c r="D164" s="334">
        <v>1</v>
      </c>
      <c r="E164" s="335"/>
      <c r="F164" s="335">
        <f t="shared" si="1"/>
        <v>0</v>
      </c>
    </row>
    <row r="165" spans="1:6" x14ac:dyDescent="0.35">
      <c r="A165" s="327"/>
      <c r="B165" s="328" t="s">
        <v>573</v>
      </c>
      <c r="C165" s="328"/>
      <c r="D165" s="329"/>
      <c r="E165" s="336"/>
      <c r="F165" s="366">
        <f>SUM(F161:F164)</f>
        <v>0</v>
      </c>
    </row>
    <row r="166" spans="1:6" ht="15.5" x14ac:dyDescent="0.35">
      <c r="A166" s="221"/>
      <c r="B166" s="367" t="s">
        <v>369</v>
      </c>
      <c r="C166" s="222"/>
      <c r="D166" s="223"/>
      <c r="E166" s="368"/>
      <c r="F166" s="369">
        <f>F144+F136+F127+F109+F99+F90+F157+F165</f>
        <v>0</v>
      </c>
    </row>
    <row r="167" spans="1:6" ht="19.5" customHeight="1" x14ac:dyDescent="0.35">
      <c r="A167" s="166"/>
      <c r="B167" s="277"/>
      <c r="C167" s="168"/>
      <c r="D167" s="169"/>
      <c r="E167" s="279"/>
      <c r="F167" s="280"/>
    </row>
    <row r="168" spans="1:6" x14ac:dyDescent="0.35">
      <c r="A168" s="370">
        <v>400</v>
      </c>
      <c r="B168" s="273" t="s">
        <v>355</v>
      </c>
      <c r="C168" s="274"/>
      <c r="D168" s="371"/>
      <c r="E168" s="274"/>
      <c r="F168" s="372"/>
    </row>
    <row r="169" spans="1:6" x14ac:dyDescent="0.35">
      <c r="A169" s="373">
        <v>400.1</v>
      </c>
      <c r="B169" s="292" t="s">
        <v>278</v>
      </c>
      <c r="C169" s="293"/>
      <c r="D169" s="374"/>
      <c r="E169" s="293"/>
      <c r="F169" s="375"/>
    </row>
    <row r="170" spans="1:6" x14ac:dyDescent="0.35">
      <c r="A170" s="376" t="s">
        <v>231</v>
      </c>
      <c r="B170" s="281" t="s">
        <v>382</v>
      </c>
      <c r="C170" s="168" t="s">
        <v>23</v>
      </c>
      <c r="D170" s="169">
        <v>17.760000000000002</v>
      </c>
      <c r="E170" s="377"/>
      <c r="F170" s="280">
        <f>Table1423[[#This Row],[Qté]]*Table1423[[#This Row],[PU]]</f>
        <v>0</v>
      </c>
    </row>
    <row r="171" spans="1:6" x14ac:dyDescent="0.35">
      <c r="A171" s="376" t="s">
        <v>256</v>
      </c>
      <c r="B171" s="281" t="s">
        <v>381</v>
      </c>
      <c r="C171" s="168" t="s">
        <v>23</v>
      </c>
      <c r="D171" s="169">
        <v>3.14</v>
      </c>
      <c r="E171" s="378"/>
      <c r="F171" s="280">
        <f>Table1423[[#This Row],[Qté]]*Table1423[[#This Row],[PU]]</f>
        <v>0</v>
      </c>
    </row>
    <row r="172" spans="1:6" x14ac:dyDescent="0.35">
      <c r="A172" s="376" t="s">
        <v>383</v>
      </c>
      <c r="B172" s="281" t="s">
        <v>356</v>
      </c>
      <c r="C172" s="168" t="s">
        <v>23</v>
      </c>
      <c r="D172" s="169">
        <v>43</v>
      </c>
      <c r="E172" s="377"/>
      <c r="F172" s="280">
        <f>Table1423[[#This Row],[Qté]]*Table1423[[#This Row],[PU]]</f>
        <v>0</v>
      </c>
    </row>
    <row r="173" spans="1:6" x14ac:dyDescent="0.35">
      <c r="A173" s="376" t="s">
        <v>384</v>
      </c>
      <c r="B173" s="281" t="s">
        <v>357</v>
      </c>
      <c r="C173" s="168" t="s">
        <v>23</v>
      </c>
      <c r="D173" s="169">
        <v>0.75</v>
      </c>
      <c r="E173" s="379"/>
      <c r="F173" s="280">
        <f>Table1423[[#This Row],[Qté]]*Table1423[[#This Row],[PU]]</f>
        <v>0</v>
      </c>
    </row>
    <row r="174" spans="1:6" x14ac:dyDescent="0.35">
      <c r="A174" s="376" t="s">
        <v>385</v>
      </c>
      <c r="B174" s="281" t="s">
        <v>280</v>
      </c>
      <c r="C174" s="168" t="s">
        <v>11</v>
      </c>
      <c r="D174" s="169">
        <v>1</v>
      </c>
      <c r="E174" s="380"/>
      <c r="F174" s="280">
        <f>Table1423[[#This Row],[Qté]]*Table1423[[#This Row],[PU]]</f>
        <v>0</v>
      </c>
    </row>
    <row r="175" spans="1:6" x14ac:dyDescent="0.35">
      <c r="A175" s="376" t="s">
        <v>386</v>
      </c>
      <c r="B175" s="381" t="s">
        <v>358</v>
      </c>
      <c r="C175" s="314" t="s">
        <v>11</v>
      </c>
      <c r="D175" s="382">
        <v>1</v>
      </c>
      <c r="E175" s="377"/>
      <c r="F175" s="280">
        <f>Table1423[[#This Row],[Qté]]*Table1423[[#This Row],[PU]]</f>
        <v>0</v>
      </c>
    </row>
    <row r="176" spans="1:6" x14ac:dyDescent="0.35">
      <c r="A176" s="383"/>
      <c r="B176" s="384" t="s">
        <v>359</v>
      </c>
      <c r="C176" s="385"/>
      <c r="D176" s="386"/>
      <c r="E176" s="385"/>
      <c r="F176" s="387">
        <f>SUM(F170:F175)</f>
        <v>0</v>
      </c>
    </row>
    <row r="177" spans="1:6" x14ac:dyDescent="0.35">
      <c r="A177" s="166"/>
      <c r="B177" s="277"/>
      <c r="C177" s="168"/>
      <c r="D177" s="169"/>
      <c r="E177" s="279"/>
      <c r="F177" s="280"/>
    </row>
    <row r="178" spans="1:6" ht="36" x14ac:dyDescent="0.35">
      <c r="A178" s="163"/>
      <c r="B178" s="388" t="s">
        <v>373</v>
      </c>
      <c r="C178" s="164"/>
      <c r="D178" s="165"/>
      <c r="E178" s="389"/>
      <c r="F178" s="390">
        <f>F166+F77+F8+F176</f>
        <v>0</v>
      </c>
    </row>
    <row r="181" spans="1:6" ht="36.75" customHeight="1" x14ac:dyDescent="0.35"/>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138" customWidth="1"/>
    <col min="7" max="16384" width="11" style="19"/>
  </cols>
  <sheetData>
    <row r="1" spans="1:6" x14ac:dyDescent="0.35">
      <c r="A1" s="42" t="s">
        <v>0</v>
      </c>
      <c r="B1" s="42"/>
      <c r="C1" s="42"/>
      <c r="D1" s="42"/>
      <c r="E1" s="42"/>
      <c r="F1" s="127"/>
    </row>
    <row r="2" spans="1:6" ht="27" customHeight="1" x14ac:dyDescent="0.35">
      <c r="A2" s="415" t="s">
        <v>1</v>
      </c>
      <c r="B2" s="415"/>
      <c r="C2" s="415"/>
      <c r="D2" s="415"/>
      <c r="E2" s="415"/>
      <c r="F2" s="415"/>
    </row>
    <row r="3" spans="1:6" x14ac:dyDescent="0.35">
      <c r="A3" s="90" t="s">
        <v>0</v>
      </c>
      <c r="B3" s="90" t="s">
        <v>581</v>
      </c>
      <c r="C3" s="90" t="s">
        <v>580</v>
      </c>
      <c r="D3" s="43"/>
      <c r="E3" s="42"/>
      <c r="F3" s="127"/>
    </row>
    <row r="4" spans="1:6" x14ac:dyDescent="0.35">
      <c r="A4" s="44" t="s">
        <v>2</v>
      </c>
      <c r="B4" s="45" t="s">
        <v>3</v>
      </c>
      <c r="C4" s="45" t="s">
        <v>4</v>
      </c>
      <c r="D4" s="45" t="s">
        <v>5</v>
      </c>
      <c r="E4" s="46" t="s">
        <v>6</v>
      </c>
      <c r="F4" s="128" t="s">
        <v>7</v>
      </c>
    </row>
    <row r="5" spans="1:6" x14ac:dyDescent="0.35">
      <c r="A5" s="166"/>
      <c r="B5" s="167"/>
      <c r="C5" s="168"/>
      <c r="D5" s="169"/>
      <c r="E5" s="170"/>
      <c r="F5" s="171"/>
    </row>
    <row r="6" spans="1:6" x14ac:dyDescent="0.35">
      <c r="A6" s="47">
        <v>500</v>
      </c>
      <c r="B6" s="102" t="s">
        <v>229</v>
      </c>
      <c r="C6" s="103"/>
      <c r="D6" s="104"/>
      <c r="E6" s="120"/>
      <c r="F6" s="132"/>
    </row>
    <row r="7" spans="1:6" x14ac:dyDescent="0.35">
      <c r="A7" s="57"/>
      <c r="B7" s="41"/>
      <c r="C7" s="49"/>
      <c r="D7" s="58"/>
      <c r="E7" s="116"/>
      <c r="F7" s="129"/>
    </row>
    <row r="8" spans="1:6" x14ac:dyDescent="0.35">
      <c r="A8" s="229">
        <v>510</v>
      </c>
      <c r="B8" s="105" t="s">
        <v>230</v>
      </c>
      <c r="C8" s="218"/>
      <c r="D8" s="227"/>
      <c r="E8" s="219"/>
      <c r="F8" s="220"/>
    </row>
    <row r="9" spans="1:6" x14ac:dyDescent="0.35">
      <c r="A9" s="109" t="s">
        <v>387</v>
      </c>
      <c r="B9" s="106" t="s">
        <v>232</v>
      </c>
      <c r="C9" s="107"/>
      <c r="D9" s="108"/>
      <c r="E9" s="121"/>
      <c r="F9" s="133"/>
    </row>
    <row r="10" spans="1:6" x14ac:dyDescent="0.35">
      <c r="A10" s="20" t="s">
        <v>388</v>
      </c>
      <c r="B10" s="5" t="s">
        <v>377</v>
      </c>
      <c r="C10" s="49"/>
      <c r="D10" s="58"/>
      <c r="E10" s="116"/>
      <c r="F10" s="129"/>
    </row>
    <row r="11" spans="1:6" x14ac:dyDescent="0.35">
      <c r="A11" s="20" t="s">
        <v>389</v>
      </c>
      <c r="B11" s="31" t="s">
        <v>233</v>
      </c>
      <c r="C11" s="32" t="s">
        <v>234</v>
      </c>
      <c r="D11" s="30">
        <f>3.54*5.3*1.8</f>
        <v>33.771599999999999</v>
      </c>
      <c r="E11" s="116"/>
      <c r="F11" s="129">
        <f>Table142[[#This Row],[Qté]]*Table142[[#This Row],[PU]]</f>
        <v>0</v>
      </c>
    </row>
    <row r="12" spans="1:6" x14ac:dyDescent="0.35">
      <c r="A12" s="20" t="s">
        <v>390</v>
      </c>
      <c r="B12" s="33" t="s">
        <v>235</v>
      </c>
      <c r="C12" s="32" t="s">
        <v>234</v>
      </c>
      <c r="D12" s="30">
        <f>0.25+0.282</f>
        <v>0.53200000000000003</v>
      </c>
      <c r="E12" s="116"/>
      <c r="F12" s="129">
        <f>Table142[[#This Row],[Qté]]*Table142[[#This Row],[PU]]</f>
        <v>0</v>
      </c>
    </row>
    <row r="13" spans="1:6" x14ac:dyDescent="0.35">
      <c r="A13" s="20" t="s">
        <v>391</v>
      </c>
      <c r="B13" s="33" t="s">
        <v>236</v>
      </c>
      <c r="C13" s="32" t="s">
        <v>234</v>
      </c>
      <c r="D13" s="30">
        <v>5.73</v>
      </c>
      <c r="E13" s="116"/>
      <c r="F13" s="129">
        <f>Table142[[#This Row],[Qté]]*Table142[[#This Row],[PU]]</f>
        <v>0</v>
      </c>
    </row>
    <row r="14" spans="1:6" x14ac:dyDescent="0.35">
      <c r="A14" s="20" t="s">
        <v>392</v>
      </c>
      <c r="B14" s="33" t="s">
        <v>237</v>
      </c>
      <c r="C14" s="32" t="s">
        <v>234</v>
      </c>
      <c r="D14" s="30">
        <v>3.81</v>
      </c>
      <c r="E14" s="116"/>
      <c r="F14" s="129">
        <f>Table142[[#This Row],[Qté]]*Table142[[#This Row],[PU]]</f>
        <v>0</v>
      </c>
    </row>
    <row r="15" spans="1:6" x14ac:dyDescent="0.35">
      <c r="A15" s="20" t="s">
        <v>393</v>
      </c>
      <c r="B15" s="33" t="s">
        <v>238</v>
      </c>
      <c r="C15" s="32" t="s">
        <v>234</v>
      </c>
      <c r="D15" s="30">
        <f>0.2*0.2*1.9</f>
        <v>7.6000000000000012E-2</v>
      </c>
      <c r="E15" s="116"/>
      <c r="F15" s="129">
        <f>Table142[[#This Row],[Qté]]*Table142[[#This Row],[PU]]</f>
        <v>0</v>
      </c>
    </row>
    <row r="16" spans="1:6" x14ac:dyDescent="0.35">
      <c r="A16" s="20" t="s">
        <v>394</v>
      </c>
      <c r="B16" s="33" t="s">
        <v>239</v>
      </c>
      <c r="C16" s="32" t="s">
        <v>234</v>
      </c>
      <c r="D16" s="30">
        <f>0.2*0.4*1.9</f>
        <v>0.15200000000000002</v>
      </c>
      <c r="E16" s="116"/>
      <c r="F16" s="129">
        <f>Table142[[#This Row],[Qté]]*Table142[[#This Row],[PU]]</f>
        <v>0</v>
      </c>
    </row>
    <row r="17" spans="1:6" x14ac:dyDescent="0.35">
      <c r="A17" s="20" t="s">
        <v>395</v>
      </c>
      <c r="B17" s="34" t="s">
        <v>240</v>
      </c>
      <c r="C17" s="32" t="s">
        <v>234</v>
      </c>
      <c r="D17" s="30">
        <f>0.2205+0.4824</f>
        <v>0.70289999999999997</v>
      </c>
      <c r="E17" s="116"/>
      <c r="F17" s="129">
        <f>Table142[[#This Row],[Qté]]*Table142[[#This Row],[PU]]</f>
        <v>0</v>
      </c>
    </row>
    <row r="18" spans="1:6" x14ac:dyDescent="0.35">
      <c r="A18" s="20" t="s">
        <v>396</v>
      </c>
      <c r="B18" s="35" t="s">
        <v>241</v>
      </c>
      <c r="C18" s="32" t="s">
        <v>234</v>
      </c>
      <c r="D18" s="30">
        <v>2.38</v>
      </c>
      <c r="E18" s="116"/>
      <c r="F18" s="129">
        <f>Table142[[#This Row],[Qté]]*Table142[[#This Row],[PU]]</f>
        <v>0</v>
      </c>
    </row>
    <row r="19" spans="1:6" x14ac:dyDescent="0.35">
      <c r="A19" s="20" t="s">
        <v>397</v>
      </c>
      <c r="B19" s="33" t="s">
        <v>242</v>
      </c>
      <c r="C19" s="37" t="s">
        <v>14</v>
      </c>
      <c r="D19" s="38">
        <v>82.1</v>
      </c>
      <c r="E19" s="116"/>
      <c r="F19" s="129">
        <f>Table142[[#This Row],[Qté]]*Table142[[#This Row],[PU]]</f>
        <v>0</v>
      </c>
    </row>
    <row r="20" spans="1:6" x14ac:dyDescent="0.35">
      <c r="A20" s="36"/>
      <c r="B20" s="231" t="s">
        <v>404</v>
      </c>
      <c r="C20" s="39"/>
      <c r="D20" s="39"/>
      <c r="E20" s="122"/>
      <c r="F20" s="134">
        <f>SUM(F11:F19)</f>
        <v>0</v>
      </c>
    </row>
    <row r="21" spans="1:6" x14ac:dyDescent="0.35">
      <c r="A21" s="57"/>
      <c r="B21" s="41"/>
      <c r="C21" s="49"/>
      <c r="D21" s="58"/>
      <c r="E21" s="116"/>
      <c r="F21" s="129"/>
    </row>
    <row r="22" spans="1:6" x14ac:dyDescent="0.35">
      <c r="A22" s="21" t="s">
        <v>389</v>
      </c>
      <c r="B22" s="62" t="s">
        <v>243</v>
      </c>
      <c r="C22" s="63"/>
      <c r="D22" s="63"/>
      <c r="E22" s="116"/>
      <c r="F22" s="129"/>
    </row>
    <row r="23" spans="1:6" x14ac:dyDescent="0.35">
      <c r="A23" s="230" t="s">
        <v>398</v>
      </c>
      <c r="B23" s="100" t="s">
        <v>244</v>
      </c>
      <c r="C23" s="97" t="s">
        <v>245</v>
      </c>
      <c r="D23" s="140">
        <f>20.89*0.15*0.3</f>
        <v>0.94005000000000005</v>
      </c>
      <c r="E23" s="123"/>
      <c r="F23" s="135">
        <f>Table142[[#This Row],[Qté]]*Table142[[#This Row],[PU]]</f>
        <v>0</v>
      </c>
    </row>
    <row r="24" spans="1:6" x14ac:dyDescent="0.35">
      <c r="A24" s="230" t="s">
        <v>399</v>
      </c>
      <c r="B24" s="100" t="s">
        <v>246</v>
      </c>
      <c r="C24" s="97" t="s">
        <v>245</v>
      </c>
      <c r="D24" s="140">
        <v>3.96</v>
      </c>
      <c r="E24" s="123"/>
      <c r="F24" s="135">
        <f>Table142[[#This Row],[Qté]]*Table142[[#This Row],[PU]]</f>
        <v>0</v>
      </c>
    </row>
    <row r="25" spans="1:6" x14ac:dyDescent="0.35">
      <c r="A25" s="230" t="s">
        <v>400</v>
      </c>
      <c r="B25" s="100" t="s">
        <v>235</v>
      </c>
      <c r="C25" s="97" t="s">
        <v>245</v>
      </c>
      <c r="D25" s="101">
        <f>20.89*0.4*0.05</f>
        <v>0.4178</v>
      </c>
      <c r="E25" s="123"/>
      <c r="F25" s="135">
        <f>Table142[[#This Row],[Qté]]*Table142[[#This Row],[PU]]</f>
        <v>0</v>
      </c>
    </row>
    <row r="26" spans="1:6" x14ac:dyDescent="0.35">
      <c r="A26" s="230" t="s">
        <v>401</v>
      </c>
      <c r="B26" s="100" t="s">
        <v>247</v>
      </c>
      <c r="C26" s="97" t="s">
        <v>245</v>
      </c>
      <c r="D26" s="101">
        <f>20.89*0.2*0.65</f>
        <v>2.7157</v>
      </c>
      <c r="E26" s="123"/>
      <c r="F26" s="135">
        <f>Table142[[#This Row],[Qté]]*Table142[[#This Row],[PU]]</f>
        <v>0</v>
      </c>
    </row>
    <row r="27" spans="1:6" x14ac:dyDescent="0.35">
      <c r="A27" s="230" t="s">
        <v>402</v>
      </c>
      <c r="B27" s="100" t="s">
        <v>248</v>
      </c>
      <c r="C27" s="97" t="s">
        <v>245</v>
      </c>
      <c r="D27" s="101">
        <f>(0.2*0.4*2*0.8*0.1)+(0.2*0.4*2*0.8)</f>
        <v>0.14080000000000004</v>
      </c>
      <c r="E27" s="123"/>
      <c r="F27" s="135">
        <f>Table142[[#This Row],[Qté]]*Table142[[#This Row],[PU]]</f>
        <v>0</v>
      </c>
    </row>
    <row r="28" spans="1:6" x14ac:dyDescent="0.35">
      <c r="A28" s="230" t="s">
        <v>403</v>
      </c>
      <c r="B28" s="100" t="s">
        <v>249</v>
      </c>
      <c r="C28" s="97" t="s">
        <v>245</v>
      </c>
      <c r="D28" s="99">
        <f>20.89*0.2*0.15</f>
        <v>0.62669999999999992</v>
      </c>
      <c r="E28" s="123"/>
      <c r="F28" s="135">
        <f>Table142[[#This Row],[Qté]]*Table142[[#This Row],[PU]]</f>
        <v>0</v>
      </c>
    </row>
    <row r="29" spans="1:6" x14ac:dyDescent="0.35">
      <c r="A29" s="36"/>
      <c r="B29" s="231" t="s">
        <v>404</v>
      </c>
      <c r="C29" s="39"/>
      <c r="D29" s="39"/>
      <c r="E29" s="122"/>
      <c r="F29" s="134">
        <f>SUM(F23:F28)</f>
        <v>0</v>
      </c>
    </row>
    <row r="30" spans="1:6" x14ac:dyDescent="0.35">
      <c r="A30" s="57"/>
      <c r="B30" s="41"/>
      <c r="C30" s="49"/>
      <c r="D30" s="58"/>
      <c r="E30" s="116"/>
      <c r="F30" s="129"/>
    </row>
    <row r="31" spans="1:6" x14ac:dyDescent="0.35">
      <c r="A31" s="21" t="s">
        <v>390</v>
      </c>
      <c r="B31" s="66" t="s">
        <v>250</v>
      </c>
      <c r="C31" s="67"/>
      <c r="D31" s="67"/>
      <c r="E31" s="116"/>
      <c r="F31" s="129"/>
    </row>
    <row r="32" spans="1:6" x14ac:dyDescent="0.35">
      <c r="A32" s="8" t="s">
        <v>405</v>
      </c>
      <c r="B32" s="10" t="s">
        <v>378</v>
      </c>
      <c r="C32" s="32" t="s">
        <v>234</v>
      </c>
      <c r="D32" s="65">
        <f>10.52+2.17</f>
        <v>12.69</v>
      </c>
      <c r="E32" s="116"/>
      <c r="F32" s="129">
        <f>Table142[[#This Row],[Qté]]*Table142[[#This Row],[PU]]</f>
        <v>0</v>
      </c>
    </row>
    <row r="33" spans="1:6" x14ac:dyDescent="0.35">
      <c r="A33" s="8" t="s">
        <v>406</v>
      </c>
      <c r="B33" s="10" t="s">
        <v>379</v>
      </c>
      <c r="C33" s="32" t="s">
        <v>234</v>
      </c>
      <c r="D33" s="65">
        <v>0.38</v>
      </c>
      <c r="E33" s="116"/>
      <c r="F33" s="129">
        <f>Table142[[#This Row],[Qté]]*Table142[[#This Row],[PU]]</f>
        <v>0</v>
      </c>
    </row>
    <row r="34" spans="1:6" x14ac:dyDescent="0.35">
      <c r="A34" s="8" t="s">
        <v>407</v>
      </c>
      <c r="B34" s="68" t="s">
        <v>251</v>
      </c>
      <c r="C34" s="32" t="s">
        <v>234</v>
      </c>
      <c r="D34" s="65">
        <v>1.7</v>
      </c>
      <c r="E34" s="116"/>
      <c r="F34" s="129">
        <f>Table142[[#This Row],[Qté]]*Table142[[#This Row],[PU]]</f>
        <v>0</v>
      </c>
    </row>
    <row r="35" spans="1:6" x14ac:dyDescent="0.35">
      <c r="A35" s="8" t="s">
        <v>408</v>
      </c>
      <c r="B35" s="64" t="s">
        <v>252</v>
      </c>
      <c r="C35" s="32" t="s">
        <v>234</v>
      </c>
      <c r="D35" s="65">
        <f>29.09*0.15*0.26</f>
        <v>1.1345100000000001</v>
      </c>
      <c r="E35" s="116"/>
      <c r="F35" s="129">
        <f>Table142[[#This Row],[Qté]]*Table142[[#This Row],[PU]]</f>
        <v>0</v>
      </c>
    </row>
    <row r="36" spans="1:6" x14ac:dyDescent="0.35">
      <c r="A36" s="8" t="s">
        <v>409</v>
      </c>
      <c r="B36" s="64" t="s">
        <v>253</v>
      </c>
      <c r="C36" s="32" t="s">
        <v>234</v>
      </c>
      <c r="D36" s="69">
        <f>5.511*0.15*0.22</f>
        <v>0.181863</v>
      </c>
      <c r="E36" s="116"/>
      <c r="F36" s="129">
        <f>Table142[[#This Row],[Qté]]*Table142[[#This Row],[PU]]</f>
        <v>0</v>
      </c>
    </row>
    <row r="37" spans="1:6" x14ac:dyDescent="0.35">
      <c r="A37" s="36"/>
      <c r="B37" s="231" t="s">
        <v>410</v>
      </c>
      <c r="C37" s="39"/>
      <c r="D37" s="39"/>
      <c r="E37" s="122"/>
      <c r="F37" s="134">
        <f>SUM(F32:F36)</f>
        <v>0</v>
      </c>
    </row>
    <row r="38" spans="1:6" x14ac:dyDescent="0.35">
      <c r="A38" s="57"/>
      <c r="B38" s="41"/>
      <c r="C38" s="49"/>
      <c r="D38" s="58"/>
      <c r="E38" s="116"/>
      <c r="F38" s="129"/>
    </row>
    <row r="39" spans="1:6" x14ac:dyDescent="0.35">
      <c r="A39" s="21" t="s">
        <v>391</v>
      </c>
      <c r="B39" s="70" t="s">
        <v>254</v>
      </c>
      <c r="C39" s="71"/>
      <c r="D39" s="71"/>
      <c r="E39" s="116"/>
      <c r="F39" s="129"/>
    </row>
    <row r="40" spans="1:6" x14ac:dyDescent="0.35">
      <c r="A40" s="115" t="s">
        <v>411</v>
      </c>
      <c r="B40" s="35" t="s">
        <v>255</v>
      </c>
      <c r="C40" s="32" t="s">
        <v>234</v>
      </c>
      <c r="D40" s="72">
        <v>2.0499999999999998</v>
      </c>
      <c r="E40" s="116"/>
      <c r="F40" s="129">
        <f>Table142[[#This Row],[Qté]]*Table142[[#This Row],[PU]]</f>
        <v>0</v>
      </c>
    </row>
    <row r="41" spans="1:6" x14ac:dyDescent="0.35">
      <c r="A41" s="36"/>
      <c r="B41" s="231" t="s">
        <v>419</v>
      </c>
      <c r="C41" s="39"/>
      <c r="D41" s="39"/>
      <c r="E41" s="122"/>
      <c r="F41" s="134">
        <f>SUM(F40:F40)</f>
        <v>0</v>
      </c>
    </row>
    <row r="42" spans="1:6" x14ac:dyDescent="0.35">
      <c r="A42" s="57"/>
      <c r="B42" s="41"/>
      <c r="C42" s="49"/>
      <c r="D42" s="58"/>
      <c r="E42" s="116"/>
      <c r="F42" s="129"/>
    </row>
    <row r="43" spans="1:6" x14ac:dyDescent="0.35">
      <c r="A43" s="109" t="s">
        <v>412</v>
      </c>
      <c r="B43" s="106" t="s">
        <v>257</v>
      </c>
      <c r="C43" s="107"/>
      <c r="D43" s="108"/>
      <c r="E43" s="121"/>
      <c r="F43" s="133"/>
    </row>
    <row r="44" spans="1:6" x14ac:dyDescent="0.35">
      <c r="A44" s="21" t="s">
        <v>413</v>
      </c>
      <c r="B44" s="62" t="s">
        <v>258</v>
      </c>
      <c r="C44" s="72"/>
      <c r="D44" s="69"/>
      <c r="E44" s="116"/>
      <c r="F44" s="129"/>
    </row>
    <row r="45" spans="1:6" x14ac:dyDescent="0.35">
      <c r="A45" s="115" t="s">
        <v>414</v>
      </c>
      <c r="B45" s="64" t="s">
        <v>259</v>
      </c>
      <c r="C45" s="72" t="s">
        <v>14</v>
      </c>
      <c r="D45" s="69">
        <v>13.6</v>
      </c>
      <c r="E45" s="116"/>
      <c r="F45" s="129">
        <f>Table142[[#This Row],[Qté]]*Table142[[#This Row],[PU]]</f>
        <v>0</v>
      </c>
    </row>
    <row r="46" spans="1:6" x14ac:dyDescent="0.35">
      <c r="A46" s="115" t="s">
        <v>415</v>
      </c>
      <c r="B46" s="64" t="s">
        <v>260</v>
      </c>
      <c r="C46" s="72" t="s">
        <v>14</v>
      </c>
      <c r="D46" s="69">
        <f>3.5*2+2.9*2+3.1</f>
        <v>15.9</v>
      </c>
      <c r="E46" s="116"/>
      <c r="F46" s="129">
        <f>Table142[[#This Row],[Qté]]*Table142[[#This Row],[PU]]</f>
        <v>0</v>
      </c>
    </row>
    <row r="47" spans="1:6" x14ac:dyDescent="0.35">
      <c r="A47" s="115" t="s">
        <v>416</v>
      </c>
      <c r="B47" s="64" t="s">
        <v>261</v>
      </c>
      <c r="C47" s="72" t="s">
        <v>14</v>
      </c>
      <c r="D47" s="69">
        <v>54</v>
      </c>
      <c r="E47" s="116"/>
      <c r="F47" s="129">
        <f>Table142[[#This Row],[Qté]]*Table142[[#This Row],[PU]]</f>
        <v>0</v>
      </c>
    </row>
    <row r="48" spans="1:6" x14ac:dyDescent="0.35">
      <c r="A48" s="115" t="s">
        <v>417</v>
      </c>
      <c r="B48" s="64" t="s">
        <v>262</v>
      </c>
      <c r="C48" s="72" t="s">
        <v>14</v>
      </c>
      <c r="D48" s="69">
        <f>21.01*1.15</f>
        <v>24.1615</v>
      </c>
      <c r="E48" s="116"/>
      <c r="F48" s="129">
        <f>Table142[[#This Row],[Qté]]*Table142[[#This Row],[PU]]</f>
        <v>0</v>
      </c>
    </row>
    <row r="49" spans="1:6" s="94" customFormat="1" x14ac:dyDescent="0.35">
      <c r="A49" s="115" t="s">
        <v>418</v>
      </c>
      <c r="B49" s="53" t="s">
        <v>263</v>
      </c>
      <c r="C49" s="98" t="s">
        <v>14</v>
      </c>
      <c r="D49" s="99">
        <f>4.65*3.35</f>
        <v>15.577500000000002</v>
      </c>
      <c r="E49" s="123"/>
      <c r="F49" s="135">
        <f>Table142[[#This Row],[Qté]]*Table142[[#This Row],[PU]]</f>
        <v>0</v>
      </c>
    </row>
    <row r="50" spans="1:6" x14ac:dyDescent="0.35">
      <c r="A50" s="36"/>
      <c r="B50" s="231" t="s">
        <v>420</v>
      </c>
      <c r="C50" s="39"/>
      <c r="D50" s="39"/>
      <c r="E50" s="122"/>
      <c r="F50" s="134">
        <f>SUM(F45:F49)</f>
        <v>0</v>
      </c>
    </row>
    <row r="51" spans="1:6" x14ac:dyDescent="0.35">
      <c r="A51" s="57"/>
      <c r="B51" s="41"/>
      <c r="C51" s="49"/>
      <c r="D51" s="58"/>
      <c r="E51" s="116"/>
      <c r="F51" s="129"/>
    </row>
    <row r="52" spans="1:6" x14ac:dyDescent="0.35">
      <c r="A52" s="21" t="s">
        <v>421</v>
      </c>
      <c r="B52" s="62" t="s">
        <v>73</v>
      </c>
      <c r="C52" s="72"/>
      <c r="D52" s="69"/>
      <c r="E52" s="116"/>
      <c r="F52" s="129"/>
    </row>
    <row r="53" spans="1:6" x14ac:dyDescent="0.35">
      <c r="A53" s="144" t="s">
        <v>422</v>
      </c>
      <c r="B53" s="53" t="s">
        <v>264</v>
      </c>
      <c r="C53" s="98" t="s">
        <v>76</v>
      </c>
      <c r="D53" s="99">
        <v>1</v>
      </c>
      <c r="E53" s="123"/>
      <c r="F53" s="135">
        <f>Table142[[#This Row],[Qté]]*Table142[[#This Row],[PU]]</f>
        <v>0</v>
      </c>
    </row>
    <row r="54" spans="1:6" x14ac:dyDescent="0.35">
      <c r="A54" s="144" t="s">
        <v>423</v>
      </c>
      <c r="B54" s="53" t="s">
        <v>265</v>
      </c>
      <c r="C54" s="98" t="s">
        <v>76</v>
      </c>
      <c r="D54" s="99">
        <v>2</v>
      </c>
      <c r="E54" s="123"/>
      <c r="F54" s="135">
        <f>Table142[[#This Row],[Qté]]*Table142[[#This Row],[PU]]</f>
        <v>0</v>
      </c>
    </row>
    <row r="55" spans="1:6" ht="25" x14ac:dyDescent="0.35">
      <c r="A55" s="144" t="s">
        <v>424</v>
      </c>
      <c r="B55" s="53" t="s">
        <v>266</v>
      </c>
      <c r="C55" s="98" t="s">
        <v>76</v>
      </c>
      <c r="D55" s="99">
        <v>2</v>
      </c>
      <c r="E55" s="123"/>
      <c r="F55" s="135">
        <f>Table142[[#This Row],[Qté]]*Table142[[#This Row],[PU]]</f>
        <v>0</v>
      </c>
    </row>
    <row r="56" spans="1:6" ht="25" x14ac:dyDescent="0.35">
      <c r="A56" s="144" t="s">
        <v>425</v>
      </c>
      <c r="B56" s="53" t="s">
        <v>267</v>
      </c>
      <c r="C56" s="98" t="s">
        <v>76</v>
      </c>
      <c r="D56" s="99">
        <v>1</v>
      </c>
      <c r="E56" s="123"/>
      <c r="F56" s="135">
        <f>Table142[[#This Row],[Qté]]*Table142[[#This Row],[PU]]</f>
        <v>0</v>
      </c>
    </row>
    <row r="57" spans="1:6" ht="25" x14ac:dyDescent="0.35">
      <c r="A57" s="144" t="s">
        <v>426</v>
      </c>
      <c r="B57" s="53" t="s">
        <v>268</v>
      </c>
      <c r="C57" s="98" t="s">
        <v>76</v>
      </c>
      <c r="D57" s="99">
        <v>1</v>
      </c>
      <c r="E57" s="123"/>
      <c r="F57" s="135">
        <f>Table142[[#This Row],[Qté]]*Table142[[#This Row],[PU]]</f>
        <v>0</v>
      </c>
    </row>
    <row r="58" spans="1:6" ht="25" x14ac:dyDescent="0.35">
      <c r="A58" s="144" t="s">
        <v>427</v>
      </c>
      <c r="B58" s="53" t="s">
        <v>269</v>
      </c>
      <c r="C58" s="98" t="s">
        <v>76</v>
      </c>
      <c r="D58" s="99">
        <v>1</v>
      </c>
      <c r="E58" s="123"/>
      <c r="F58" s="135">
        <f>Table142[[#This Row],[Qté]]*Table142[[#This Row],[PU]]</f>
        <v>0</v>
      </c>
    </row>
    <row r="59" spans="1:6" s="94" customFormat="1" x14ac:dyDescent="0.35">
      <c r="A59" s="144" t="s">
        <v>428</v>
      </c>
      <c r="B59" s="53" t="s">
        <v>270</v>
      </c>
      <c r="C59" s="98" t="s">
        <v>76</v>
      </c>
      <c r="D59" s="99">
        <v>1</v>
      </c>
      <c r="E59" s="123"/>
      <c r="F59" s="135">
        <f>Table142[[#This Row],[Qté]]*Table142[[#This Row],[PU]]</f>
        <v>0</v>
      </c>
    </row>
    <row r="60" spans="1:6" s="94" customFormat="1" ht="37.5" x14ac:dyDescent="0.35">
      <c r="A60" s="144" t="s">
        <v>429</v>
      </c>
      <c r="B60" s="53" t="s">
        <v>271</v>
      </c>
      <c r="C60" s="98" t="s">
        <v>76</v>
      </c>
      <c r="D60" s="99">
        <v>6</v>
      </c>
      <c r="E60" s="123"/>
      <c r="F60" s="135">
        <f>Table142[[#This Row],[Qté]]*Table142[[#This Row],[PU]]</f>
        <v>0</v>
      </c>
    </row>
    <row r="61" spans="1:6" x14ac:dyDescent="0.35">
      <c r="A61" s="36"/>
      <c r="B61" s="231" t="s">
        <v>435</v>
      </c>
      <c r="C61" s="39"/>
      <c r="D61" s="39"/>
      <c r="E61" s="122"/>
      <c r="F61" s="134">
        <f>SUM(F53:F60)</f>
        <v>0</v>
      </c>
    </row>
    <row r="62" spans="1:6" x14ac:dyDescent="0.35">
      <c r="A62" s="57"/>
      <c r="B62" s="41"/>
      <c r="C62" s="49"/>
      <c r="D62" s="58"/>
      <c r="E62" s="116"/>
      <c r="F62" s="129"/>
    </row>
    <row r="63" spans="1:6" x14ac:dyDescent="0.35">
      <c r="A63" s="21" t="s">
        <v>430</v>
      </c>
      <c r="B63" s="62" t="s">
        <v>272</v>
      </c>
      <c r="C63" s="74"/>
      <c r="D63" s="74"/>
      <c r="E63" s="116"/>
      <c r="F63" s="129">
        <f>Table142[[#This Row],[Qté]]*Table142[[#This Row],[PU]]</f>
        <v>0</v>
      </c>
    </row>
    <row r="64" spans="1:6" x14ac:dyDescent="0.35">
      <c r="A64" s="115" t="s">
        <v>431</v>
      </c>
      <c r="B64" s="73" t="s">
        <v>273</v>
      </c>
      <c r="C64" s="72" t="s">
        <v>14</v>
      </c>
      <c r="D64" s="69">
        <v>70.63</v>
      </c>
      <c r="E64" s="116"/>
      <c r="F64" s="129">
        <f>Table142[[#This Row],[Qté]]*Table142[[#This Row],[PU]]</f>
        <v>0</v>
      </c>
    </row>
    <row r="65" spans="1:6" x14ac:dyDescent="0.35">
      <c r="A65" s="115" t="s">
        <v>432</v>
      </c>
      <c r="B65" s="73" t="s">
        <v>274</v>
      </c>
      <c r="C65" s="72" t="s">
        <v>14</v>
      </c>
      <c r="D65" s="69">
        <v>53.4</v>
      </c>
      <c r="E65" s="116"/>
      <c r="F65" s="129">
        <f>Table142[[#This Row],[Qté]]*Table142[[#This Row],[PU]]</f>
        <v>0</v>
      </c>
    </row>
    <row r="66" spans="1:6" x14ac:dyDescent="0.35">
      <c r="A66" s="115" t="s">
        <v>433</v>
      </c>
      <c r="B66" s="7" t="s">
        <v>275</v>
      </c>
      <c r="C66" s="115" t="s">
        <v>14</v>
      </c>
      <c r="D66" s="12">
        <v>15.56</v>
      </c>
      <c r="E66" s="116"/>
      <c r="F66" s="129">
        <f>Table142[[#This Row],[Qté]]*Table142[[#This Row],[PU]]</f>
        <v>0</v>
      </c>
    </row>
    <row r="67" spans="1:6" s="94" customFormat="1" x14ac:dyDescent="0.35">
      <c r="A67" s="115" t="s">
        <v>434</v>
      </c>
      <c r="B67" s="100" t="s">
        <v>276</v>
      </c>
      <c r="C67" s="97" t="s">
        <v>14</v>
      </c>
      <c r="D67" s="101">
        <v>14.88</v>
      </c>
      <c r="E67" s="123"/>
      <c r="F67" s="135">
        <f>Table142[[#This Row],[Qté]]*Table142[[#This Row],[PU]]</f>
        <v>0</v>
      </c>
    </row>
    <row r="68" spans="1:6" x14ac:dyDescent="0.35">
      <c r="A68" s="36"/>
      <c r="B68" s="231" t="s">
        <v>436</v>
      </c>
      <c r="C68" s="39"/>
      <c r="D68" s="39"/>
      <c r="E68" s="122"/>
      <c r="F68" s="134">
        <f>SUM(F62:F67)</f>
        <v>0</v>
      </c>
    </row>
    <row r="69" spans="1:6" x14ac:dyDescent="0.35">
      <c r="A69" s="57"/>
      <c r="B69" s="41"/>
      <c r="C69" s="49"/>
      <c r="D69" s="58"/>
      <c r="E69" s="116"/>
      <c r="F69" s="129"/>
    </row>
    <row r="70" spans="1:6" x14ac:dyDescent="0.35">
      <c r="A70" s="21" t="s">
        <v>437</v>
      </c>
      <c r="B70" s="75" t="s">
        <v>55</v>
      </c>
      <c r="C70" s="76"/>
      <c r="D70" s="76"/>
      <c r="E70" s="116"/>
      <c r="F70" s="129"/>
    </row>
    <row r="71" spans="1:6" x14ac:dyDescent="0.35">
      <c r="A71" s="115" t="s">
        <v>438</v>
      </c>
      <c r="B71" s="53" t="s">
        <v>59</v>
      </c>
      <c r="C71" s="113" t="s">
        <v>234</v>
      </c>
      <c r="D71" s="77">
        <f>3.57*0.05*0.1*5</f>
        <v>8.925000000000001E-2</v>
      </c>
      <c r="E71" s="116"/>
      <c r="F71" s="129">
        <f>Table142[[#This Row],[Qté]]*Table142[[#This Row],[PU]]</f>
        <v>0</v>
      </c>
    </row>
    <row r="72" spans="1:6" x14ac:dyDescent="0.35">
      <c r="A72" s="115" t="s">
        <v>439</v>
      </c>
      <c r="B72" s="53" t="s">
        <v>61</v>
      </c>
      <c r="C72" s="113" t="s">
        <v>234</v>
      </c>
      <c r="D72" s="77">
        <f>4.8*3*3*0.05*0.05</f>
        <v>0.10799999999999998</v>
      </c>
      <c r="E72" s="116"/>
      <c r="F72" s="129">
        <f>Table142[[#This Row],[Qté]]*Table142[[#This Row],[PU]]</f>
        <v>0</v>
      </c>
    </row>
    <row r="73" spans="1:6" x14ac:dyDescent="0.35">
      <c r="A73" s="115" t="s">
        <v>440</v>
      </c>
      <c r="B73" s="53" t="s">
        <v>63</v>
      </c>
      <c r="C73" s="77" t="s">
        <v>14</v>
      </c>
      <c r="D73" s="77">
        <f>7.83+3.9</f>
        <v>11.73</v>
      </c>
      <c r="E73" s="116"/>
      <c r="F73" s="129">
        <f>Table142[[#This Row],[Qté]]*Table142[[#This Row],[PU]]</f>
        <v>0</v>
      </c>
    </row>
    <row r="74" spans="1:6" x14ac:dyDescent="0.35">
      <c r="A74" s="36"/>
      <c r="B74" s="61" t="s">
        <v>277</v>
      </c>
      <c r="C74" s="39"/>
      <c r="D74" s="39"/>
      <c r="E74" s="122"/>
      <c r="F74" s="134">
        <f>SUM(F70:F73)</f>
        <v>0</v>
      </c>
    </row>
    <row r="75" spans="1:6" x14ac:dyDescent="0.35">
      <c r="A75" s="57"/>
      <c r="B75" s="41"/>
      <c r="C75" s="49"/>
      <c r="D75" s="58"/>
      <c r="E75" s="116"/>
      <c r="F75" s="129"/>
    </row>
    <row r="76" spans="1:6" x14ac:dyDescent="0.35">
      <c r="A76" s="21" t="s">
        <v>441</v>
      </c>
      <c r="B76" s="75" t="s">
        <v>278</v>
      </c>
      <c r="C76" s="76"/>
      <c r="D76" s="76"/>
      <c r="E76" s="116"/>
      <c r="F76" s="129"/>
    </row>
    <row r="77" spans="1:6" x14ac:dyDescent="0.35">
      <c r="A77" s="115" t="s">
        <v>442</v>
      </c>
      <c r="B77" s="28" t="s">
        <v>279</v>
      </c>
      <c r="C77" s="49" t="s">
        <v>23</v>
      </c>
      <c r="D77" s="77">
        <v>0.28999999999999998</v>
      </c>
      <c r="E77" s="116"/>
      <c r="F77" s="129">
        <f>Table142[[#This Row],[Qté]]*Table142[[#This Row],[PU]]</f>
        <v>0</v>
      </c>
    </row>
    <row r="78" spans="1:6" x14ac:dyDescent="0.35">
      <c r="A78" s="115" t="s">
        <v>443</v>
      </c>
      <c r="B78" s="28" t="s">
        <v>280</v>
      </c>
      <c r="C78" s="37" t="s">
        <v>11</v>
      </c>
      <c r="D78" s="78">
        <v>1</v>
      </c>
      <c r="E78" s="116"/>
      <c r="F78" s="129">
        <f>Table142[[#This Row],[Qté]]*Table142[[#This Row],[PU]]</f>
        <v>0</v>
      </c>
    </row>
    <row r="79" spans="1:6" x14ac:dyDescent="0.35">
      <c r="A79" s="115" t="s">
        <v>444</v>
      </c>
      <c r="B79" s="79" t="s">
        <v>281</v>
      </c>
      <c r="C79" s="81"/>
      <c r="D79" s="81"/>
      <c r="E79" s="116"/>
      <c r="F79" s="129"/>
    </row>
    <row r="80" spans="1:6" x14ac:dyDescent="0.35">
      <c r="A80" s="115"/>
      <c r="B80" s="82" t="s">
        <v>282</v>
      </c>
      <c r="C80" s="80" t="s">
        <v>11</v>
      </c>
      <c r="D80" s="81">
        <v>1</v>
      </c>
      <c r="E80" s="116"/>
      <c r="F80" s="129">
        <f>Table142[[#This Row],[Qté]]*Table142[[#This Row],[PU]]</f>
        <v>0</v>
      </c>
    </row>
    <row r="81" spans="1:6" x14ac:dyDescent="0.35">
      <c r="A81" s="115"/>
      <c r="B81" s="82" t="s">
        <v>283</v>
      </c>
      <c r="C81" s="80" t="s">
        <v>11</v>
      </c>
      <c r="D81" s="81">
        <v>2</v>
      </c>
      <c r="E81" s="116"/>
      <c r="F81" s="129">
        <f>Table142[[#This Row],[Qté]]*Table142[[#This Row],[PU]]</f>
        <v>0</v>
      </c>
    </row>
    <row r="82" spans="1:6" x14ac:dyDescent="0.35">
      <c r="A82" s="36"/>
      <c r="B82" s="61" t="s">
        <v>284</v>
      </c>
      <c r="C82" s="39"/>
      <c r="D82" s="39"/>
      <c r="E82" s="122"/>
      <c r="F82" s="134">
        <f>SUM(F76:F81)</f>
        <v>0</v>
      </c>
    </row>
    <row r="83" spans="1:6" x14ac:dyDescent="0.35">
      <c r="A83" s="57"/>
      <c r="B83" s="41"/>
      <c r="C83" s="49"/>
      <c r="D83" s="58"/>
      <c r="E83" s="116"/>
      <c r="F83" s="129"/>
    </row>
    <row r="84" spans="1:6" x14ac:dyDescent="0.35">
      <c r="A84" s="21" t="s">
        <v>445</v>
      </c>
      <c r="B84" s="62" t="s">
        <v>208</v>
      </c>
      <c r="C84" s="74"/>
      <c r="D84" s="74"/>
      <c r="E84" s="116"/>
      <c r="F84" s="129"/>
    </row>
    <row r="85" spans="1:6" x14ac:dyDescent="0.35">
      <c r="A85" s="115" t="s">
        <v>446</v>
      </c>
      <c r="B85" s="7" t="s">
        <v>285</v>
      </c>
      <c r="C85" s="115" t="s">
        <v>43</v>
      </c>
      <c r="D85" s="12">
        <v>12</v>
      </c>
      <c r="E85" s="119"/>
      <c r="F85" s="129">
        <f>Table142[[#This Row],[Qté]]*Table142[[#This Row],[PU]]</f>
        <v>0</v>
      </c>
    </row>
    <row r="86" spans="1:6" x14ac:dyDescent="0.35">
      <c r="A86" s="115" t="s">
        <v>447</v>
      </c>
      <c r="B86" s="7" t="s">
        <v>286</v>
      </c>
      <c r="C86" s="115" t="s">
        <v>43</v>
      </c>
      <c r="D86" s="12">
        <v>15</v>
      </c>
      <c r="E86" s="119"/>
      <c r="F86" s="129">
        <f>Table142[[#This Row],[Qté]]*Table142[[#This Row],[PU]]</f>
        <v>0</v>
      </c>
    </row>
    <row r="87" spans="1:6" x14ac:dyDescent="0.35">
      <c r="A87" s="115" t="s">
        <v>448</v>
      </c>
      <c r="B87" s="7" t="s">
        <v>287</v>
      </c>
      <c r="C87" s="115" t="s">
        <v>43</v>
      </c>
      <c r="D87" s="12">
        <v>25</v>
      </c>
      <c r="E87" s="119"/>
      <c r="F87" s="129">
        <f>Table142[[#This Row],[Qté]]*Table142[[#This Row],[PU]]</f>
        <v>0</v>
      </c>
    </row>
    <row r="88" spans="1:6" x14ac:dyDescent="0.35">
      <c r="A88" s="115" t="s">
        <v>449</v>
      </c>
      <c r="B88" s="7" t="s">
        <v>288</v>
      </c>
      <c r="C88" s="115" t="s">
        <v>43</v>
      </c>
      <c r="D88" s="12">
        <v>30</v>
      </c>
      <c r="E88" s="119"/>
      <c r="F88" s="129">
        <f>Table142[[#This Row],[Qté]]*Table142[[#This Row],[PU]]</f>
        <v>0</v>
      </c>
    </row>
    <row r="89" spans="1:6" x14ac:dyDescent="0.35">
      <c r="A89" s="115" t="s">
        <v>450</v>
      </c>
      <c r="B89" s="28" t="s">
        <v>214</v>
      </c>
      <c r="C89" s="115" t="s">
        <v>43</v>
      </c>
      <c r="D89" s="12">
        <v>35</v>
      </c>
      <c r="E89" s="119"/>
      <c r="F89" s="129">
        <f>Table142[[#This Row],[Qté]]*Table142[[#This Row],[PU]]</f>
        <v>0</v>
      </c>
    </row>
    <row r="90" spans="1:6" x14ac:dyDescent="0.35">
      <c r="A90" s="115" t="s">
        <v>451</v>
      </c>
      <c r="B90" s="28" t="s">
        <v>216</v>
      </c>
      <c r="C90" s="115" t="s">
        <v>43</v>
      </c>
      <c r="D90" s="12">
        <v>30</v>
      </c>
      <c r="E90" s="119"/>
      <c r="F90" s="129">
        <f>Table142[[#This Row],[Qté]]*Table142[[#This Row],[PU]]</f>
        <v>0</v>
      </c>
    </row>
    <row r="91" spans="1:6" x14ac:dyDescent="0.35">
      <c r="A91" s="115" t="s">
        <v>452</v>
      </c>
      <c r="B91" s="28" t="s">
        <v>289</v>
      </c>
      <c r="C91" s="115" t="s">
        <v>43</v>
      </c>
      <c r="D91" s="12">
        <v>45</v>
      </c>
      <c r="E91" s="119"/>
      <c r="F91" s="129">
        <f>Table142[[#This Row],[Qté]]*Table142[[#This Row],[PU]]</f>
        <v>0</v>
      </c>
    </row>
    <row r="92" spans="1:6" x14ac:dyDescent="0.35">
      <c r="A92" s="115" t="s">
        <v>453</v>
      </c>
      <c r="B92" s="28" t="s">
        <v>290</v>
      </c>
      <c r="C92" s="115" t="s">
        <v>43</v>
      </c>
      <c r="D92" s="12">
        <v>60</v>
      </c>
      <c r="E92" s="119"/>
      <c r="F92" s="129">
        <f>Table142[[#This Row],[Qté]]*Table142[[#This Row],[PU]]</f>
        <v>0</v>
      </c>
    </row>
    <row r="93" spans="1:6" x14ac:dyDescent="0.35">
      <c r="A93" s="115" t="s">
        <v>454</v>
      </c>
      <c r="B93" s="28" t="s">
        <v>291</v>
      </c>
      <c r="C93" s="115" t="s">
        <v>43</v>
      </c>
      <c r="D93" s="12">
        <v>50</v>
      </c>
      <c r="E93" s="119"/>
      <c r="F93" s="129">
        <f>Table142[[#This Row],[Qté]]*Table142[[#This Row],[PU]]</f>
        <v>0</v>
      </c>
    </row>
    <row r="94" spans="1:6" ht="25" x14ac:dyDescent="0.35">
      <c r="A94" s="115" t="s">
        <v>455</v>
      </c>
      <c r="B94" s="7" t="s">
        <v>292</v>
      </c>
      <c r="C94" s="115" t="s">
        <v>293</v>
      </c>
      <c r="D94" s="12">
        <v>2</v>
      </c>
      <c r="E94" s="119"/>
      <c r="F94" s="129">
        <f>Table142[[#This Row],[Qté]]*Table142[[#This Row],[PU]]</f>
        <v>0</v>
      </c>
    </row>
    <row r="95" spans="1:6" x14ac:dyDescent="0.35">
      <c r="A95" s="115" t="s">
        <v>456</v>
      </c>
      <c r="B95" s="7" t="s">
        <v>294</v>
      </c>
      <c r="C95" s="115" t="s">
        <v>295</v>
      </c>
      <c r="D95" s="12">
        <v>4</v>
      </c>
      <c r="E95" s="119"/>
      <c r="F95" s="129">
        <f>Table142[[#This Row],[Qté]]*Table142[[#This Row],[PU]]</f>
        <v>0</v>
      </c>
    </row>
    <row r="96" spans="1:6" x14ac:dyDescent="0.35">
      <c r="A96" s="115" t="s">
        <v>457</v>
      </c>
      <c r="B96" s="14" t="s">
        <v>296</v>
      </c>
      <c r="C96" s="15" t="s">
        <v>295</v>
      </c>
      <c r="D96" s="16">
        <v>6</v>
      </c>
      <c r="E96" s="119"/>
      <c r="F96" s="129">
        <f>Table142[[#This Row],[Qté]]*Table142[[#This Row],[PU]]</f>
        <v>0</v>
      </c>
    </row>
    <row r="97" spans="1:6" x14ac:dyDescent="0.35">
      <c r="A97" s="115" t="s">
        <v>458</v>
      </c>
      <c r="B97" s="14" t="s">
        <v>297</v>
      </c>
      <c r="C97" s="15" t="s">
        <v>295</v>
      </c>
      <c r="D97" s="16">
        <v>4</v>
      </c>
      <c r="E97" s="119"/>
      <c r="F97" s="129">
        <f>Table142[[#This Row],[Qté]]*Table142[[#This Row],[PU]]</f>
        <v>0</v>
      </c>
    </row>
    <row r="98" spans="1:6" x14ac:dyDescent="0.35">
      <c r="A98" s="115" t="s">
        <v>459</v>
      </c>
      <c r="B98" s="14" t="s">
        <v>298</v>
      </c>
      <c r="C98" s="15" t="s">
        <v>295</v>
      </c>
      <c r="D98" s="16">
        <v>9</v>
      </c>
      <c r="E98" s="119"/>
      <c r="F98" s="129">
        <f>Table142[[#This Row],[Qté]]*Table142[[#This Row],[PU]]</f>
        <v>0</v>
      </c>
    </row>
    <row r="99" spans="1:6" x14ac:dyDescent="0.35">
      <c r="A99" s="115" t="s">
        <v>460</v>
      </c>
      <c r="B99" s="14" t="s">
        <v>299</v>
      </c>
      <c r="C99" s="15" t="s">
        <v>295</v>
      </c>
      <c r="D99" s="16">
        <v>6</v>
      </c>
      <c r="E99" s="119"/>
      <c r="F99" s="129">
        <f>Table142[[#This Row],[Qté]]*Table142[[#This Row],[PU]]</f>
        <v>0</v>
      </c>
    </row>
    <row r="100" spans="1:6" x14ac:dyDescent="0.35">
      <c r="A100" s="115" t="s">
        <v>461</v>
      </c>
      <c r="B100" s="17" t="s">
        <v>300</v>
      </c>
      <c r="C100" s="15" t="s">
        <v>11</v>
      </c>
      <c r="D100" s="16">
        <v>1</v>
      </c>
      <c r="E100" s="119"/>
      <c r="F100" s="129">
        <f>Table142[[#This Row],[Qté]]*Table142[[#This Row],[PU]]</f>
        <v>0</v>
      </c>
    </row>
    <row r="101" spans="1:6" x14ac:dyDescent="0.35">
      <c r="A101" s="115" t="s">
        <v>462</v>
      </c>
      <c r="B101" s="18" t="s">
        <v>301</v>
      </c>
      <c r="C101" s="15" t="s">
        <v>11</v>
      </c>
      <c r="D101" s="16">
        <v>1</v>
      </c>
      <c r="E101" s="119"/>
      <c r="F101" s="129">
        <f>Table142[[#This Row],[Qté]]*Table142[[#This Row],[PU]]</f>
        <v>0</v>
      </c>
    </row>
    <row r="102" spans="1:6" x14ac:dyDescent="0.35">
      <c r="A102" s="36"/>
      <c r="B102" s="61" t="s">
        <v>302</v>
      </c>
      <c r="C102" s="39"/>
      <c r="D102" s="39"/>
      <c r="E102" s="122"/>
      <c r="F102" s="134">
        <f>SUM(F85:F101)</f>
        <v>0</v>
      </c>
    </row>
    <row r="103" spans="1:6" x14ac:dyDescent="0.35">
      <c r="A103" s="57"/>
      <c r="B103" s="41"/>
      <c r="C103" s="49"/>
      <c r="D103" s="58"/>
      <c r="E103" s="116"/>
      <c r="F103" s="129"/>
    </row>
    <row r="104" spans="1:6" ht="18" customHeight="1" x14ac:dyDescent="0.35">
      <c r="A104" s="232"/>
      <c r="B104" s="233" t="s">
        <v>303</v>
      </c>
      <c r="C104" s="234"/>
      <c r="D104" s="235"/>
      <c r="E104" s="236"/>
      <c r="F104" s="237">
        <f>F102+F82+F74+F68+F61+F50+F41+F37+F29+F20</f>
        <v>0</v>
      </c>
    </row>
    <row r="105" spans="1:6" x14ac:dyDescent="0.35">
      <c r="A105" s="57"/>
      <c r="B105" s="41"/>
      <c r="C105" s="49"/>
      <c r="D105" s="58"/>
      <c r="E105" s="116"/>
      <c r="F105" s="129"/>
    </row>
    <row r="106" spans="1:6" x14ac:dyDescent="0.35">
      <c r="A106" s="47">
        <v>520</v>
      </c>
      <c r="B106" s="102" t="s">
        <v>304</v>
      </c>
      <c r="C106" s="103"/>
      <c r="D106" s="104"/>
      <c r="E106" s="120"/>
      <c r="F106" s="132"/>
    </row>
    <row r="107" spans="1:6" x14ac:dyDescent="0.35">
      <c r="A107" s="109" t="s">
        <v>463</v>
      </c>
      <c r="B107" s="110" t="s">
        <v>232</v>
      </c>
      <c r="C107" s="111"/>
      <c r="D107" s="111"/>
      <c r="E107" s="121"/>
      <c r="F107" s="133"/>
    </row>
    <row r="108" spans="1:6" x14ac:dyDescent="0.35">
      <c r="A108" s="20" t="s">
        <v>464</v>
      </c>
      <c r="B108" s="5" t="s">
        <v>377</v>
      </c>
      <c r="C108" s="49"/>
      <c r="D108" s="58"/>
      <c r="E108" s="116"/>
      <c r="F108" s="129"/>
    </row>
    <row r="109" spans="1:6" x14ac:dyDescent="0.35">
      <c r="A109" s="114" t="s">
        <v>465</v>
      </c>
      <c r="B109" s="31" t="s">
        <v>233</v>
      </c>
      <c r="C109" s="32" t="s">
        <v>234</v>
      </c>
      <c r="D109" s="30">
        <f>3.54*5.3*1.8</f>
        <v>33.771599999999999</v>
      </c>
      <c r="E109" s="116"/>
      <c r="F109" s="129">
        <f>Table142[[#This Row],[Qté]]*Table142[[#This Row],[PU]]</f>
        <v>0</v>
      </c>
    </row>
    <row r="110" spans="1:6" x14ac:dyDescent="0.35">
      <c r="A110" s="114" t="s">
        <v>466</v>
      </c>
      <c r="B110" s="33" t="s">
        <v>235</v>
      </c>
      <c r="C110" s="32" t="s">
        <v>234</v>
      </c>
      <c r="D110" s="30">
        <f>0.25+0.282</f>
        <v>0.53200000000000003</v>
      </c>
      <c r="E110" s="116"/>
      <c r="F110" s="129">
        <f>Table142[[#This Row],[Qté]]*Table142[[#This Row],[PU]]</f>
        <v>0</v>
      </c>
    </row>
    <row r="111" spans="1:6" x14ac:dyDescent="0.35">
      <c r="A111" s="114" t="s">
        <v>467</v>
      </c>
      <c r="B111" s="33" t="s">
        <v>236</v>
      </c>
      <c r="C111" s="32" t="s">
        <v>234</v>
      </c>
      <c r="D111" s="30">
        <v>5.73</v>
      </c>
      <c r="E111" s="116"/>
      <c r="F111" s="129">
        <f>Table142[[#This Row],[Qté]]*Table142[[#This Row],[PU]]</f>
        <v>0</v>
      </c>
    </row>
    <row r="112" spans="1:6" x14ac:dyDescent="0.35">
      <c r="A112" s="114" t="s">
        <v>468</v>
      </c>
      <c r="B112" s="33" t="s">
        <v>237</v>
      </c>
      <c r="C112" s="32" t="s">
        <v>234</v>
      </c>
      <c r="D112" s="30">
        <v>3.81</v>
      </c>
      <c r="E112" s="116"/>
      <c r="F112" s="129">
        <f>Table142[[#This Row],[Qté]]*Table142[[#This Row],[PU]]</f>
        <v>0</v>
      </c>
    </row>
    <row r="113" spans="1:6" x14ac:dyDescent="0.35">
      <c r="A113" s="114" t="s">
        <v>469</v>
      </c>
      <c r="B113" s="33" t="s">
        <v>238</v>
      </c>
      <c r="C113" s="32" t="s">
        <v>234</v>
      </c>
      <c r="D113" s="30">
        <f>0.2*0.2*1.9</f>
        <v>7.6000000000000012E-2</v>
      </c>
      <c r="E113" s="116"/>
      <c r="F113" s="129">
        <f>Table142[[#This Row],[Qté]]*Table142[[#This Row],[PU]]</f>
        <v>0</v>
      </c>
    </row>
    <row r="114" spans="1:6" x14ac:dyDescent="0.35">
      <c r="A114" s="114" t="s">
        <v>470</v>
      </c>
      <c r="B114" s="33" t="s">
        <v>239</v>
      </c>
      <c r="C114" s="32" t="s">
        <v>234</v>
      </c>
      <c r="D114" s="30">
        <f>0.2*0.4*1.9</f>
        <v>0.15200000000000002</v>
      </c>
      <c r="E114" s="116"/>
      <c r="F114" s="129">
        <f>Table142[[#This Row],[Qté]]*Table142[[#This Row],[PU]]</f>
        <v>0</v>
      </c>
    </row>
    <row r="115" spans="1:6" x14ac:dyDescent="0.35">
      <c r="A115" s="114" t="s">
        <v>471</v>
      </c>
      <c r="B115" s="34" t="s">
        <v>240</v>
      </c>
      <c r="C115" s="32" t="s">
        <v>234</v>
      </c>
      <c r="D115" s="30">
        <f>0.2205+0.4824</f>
        <v>0.70289999999999997</v>
      </c>
      <c r="E115" s="116"/>
      <c r="F115" s="129">
        <f>Table142[[#This Row],[Qté]]*Table142[[#This Row],[PU]]</f>
        <v>0</v>
      </c>
    </row>
    <row r="116" spans="1:6" x14ac:dyDescent="0.35">
      <c r="A116" s="114" t="s">
        <v>472</v>
      </c>
      <c r="B116" s="35" t="s">
        <v>241</v>
      </c>
      <c r="C116" s="32" t="s">
        <v>234</v>
      </c>
      <c r="D116" s="30">
        <v>2.38</v>
      </c>
      <c r="E116" s="116"/>
      <c r="F116" s="129">
        <f>Table142[[#This Row],[Qté]]*Table142[[#This Row],[PU]]</f>
        <v>0</v>
      </c>
    </row>
    <row r="117" spans="1:6" x14ac:dyDescent="0.35">
      <c r="A117" s="114" t="s">
        <v>473</v>
      </c>
      <c r="B117" s="33" t="s">
        <v>242</v>
      </c>
      <c r="C117" s="37" t="s">
        <v>14</v>
      </c>
      <c r="D117" s="38">
        <v>82.1</v>
      </c>
      <c r="E117" s="116"/>
      <c r="F117" s="129">
        <f>Table142[[#This Row],[Qté]]*Table142[[#This Row],[PU]]</f>
        <v>0</v>
      </c>
    </row>
    <row r="118" spans="1:6" x14ac:dyDescent="0.35">
      <c r="A118" s="36"/>
      <c r="B118" s="231" t="s">
        <v>474</v>
      </c>
      <c r="C118" s="39"/>
      <c r="D118" s="39"/>
      <c r="E118" s="122"/>
      <c r="F118" s="134">
        <f>SUM(F109:F117)</f>
        <v>0</v>
      </c>
    </row>
    <row r="119" spans="1:6" x14ac:dyDescent="0.35">
      <c r="A119" s="57"/>
      <c r="B119" s="41"/>
      <c r="C119" s="49"/>
      <c r="D119" s="58"/>
      <c r="E119" s="116"/>
      <c r="F119" s="129"/>
    </row>
    <row r="120" spans="1:6" x14ac:dyDescent="0.35">
      <c r="A120" s="20" t="s">
        <v>475</v>
      </c>
      <c r="B120" s="5" t="s">
        <v>306</v>
      </c>
      <c r="C120" s="114"/>
      <c r="D120" s="114"/>
      <c r="E120" s="116"/>
      <c r="F120" s="129"/>
    </row>
    <row r="121" spans="1:6" x14ac:dyDescent="0.35">
      <c r="A121" s="114" t="s">
        <v>476</v>
      </c>
      <c r="B121" s="7" t="s">
        <v>307</v>
      </c>
      <c r="C121" s="8" t="s">
        <v>305</v>
      </c>
      <c r="D121" s="9">
        <f>14.94*0.15*0.3</f>
        <v>0.6722999999999999</v>
      </c>
      <c r="E121" s="116"/>
      <c r="F121" s="129">
        <f>Table142[[#This Row],[Qté]]*Table142[[#This Row],[PU]]</f>
        <v>0</v>
      </c>
    </row>
    <row r="122" spans="1:6" s="94" customFormat="1" x14ac:dyDescent="0.35">
      <c r="A122" s="114" t="s">
        <v>477</v>
      </c>
      <c r="B122" s="91" t="s">
        <v>246</v>
      </c>
      <c r="C122" s="92" t="s">
        <v>308</v>
      </c>
      <c r="D122" s="93">
        <v>4.99</v>
      </c>
      <c r="E122" s="123"/>
      <c r="F122" s="135">
        <f>Table142[[#This Row],[Qté]]*Table142[[#This Row],[PU]]</f>
        <v>0</v>
      </c>
    </row>
    <row r="123" spans="1:6" x14ac:dyDescent="0.35">
      <c r="A123" s="114" t="s">
        <v>478</v>
      </c>
      <c r="B123" s="10" t="s">
        <v>235</v>
      </c>
      <c r="C123" s="8" t="s">
        <v>305</v>
      </c>
      <c r="D123" s="11">
        <f>(0.4*14.94*0.05)</f>
        <v>0.29880000000000001</v>
      </c>
      <c r="E123" s="116"/>
      <c r="F123" s="129">
        <f>Table142[[#This Row],[Qté]]*Table142[[#This Row],[PU]]</f>
        <v>0</v>
      </c>
    </row>
    <row r="124" spans="1:6" x14ac:dyDescent="0.35">
      <c r="A124" s="114" t="s">
        <v>479</v>
      </c>
      <c r="B124" s="10" t="s">
        <v>247</v>
      </c>
      <c r="C124" s="8" t="s">
        <v>305</v>
      </c>
      <c r="D124" s="11">
        <f>14.94*0.2*0.8</f>
        <v>2.3904000000000001</v>
      </c>
      <c r="E124" s="116"/>
      <c r="F124" s="129">
        <f>Table142[[#This Row],[Qté]]*Table142[[#This Row],[PU]]</f>
        <v>0</v>
      </c>
    </row>
    <row r="125" spans="1:6" x14ac:dyDescent="0.35">
      <c r="A125" s="114" t="s">
        <v>480</v>
      </c>
      <c r="B125" s="10" t="s">
        <v>248</v>
      </c>
      <c r="C125" s="8" t="s">
        <v>305</v>
      </c>
      <c r="D125" s="11">
        <f>(0.2*0.4*2*0.8*0.1)+(0.2*0.4*2*0.8)</f>
        <v>0.14080000000000004</v>
      </c>
      <c r="E125" s="116"/>
      <c r="F125" s="129">
        <f>Table142[[#This Row],[Qté]]*Table142[[#This Row],[PU]]</f>
        <v>0</v>
      </c>
    </row>
    <row r="126" spans="1:6" x14ac:dyDescent="0.35">
      <c r="A126" s="114" t="s">
        <v>481</v>
      </c>
      <c r="B126" s="10" t="s">
        <v>249</v>
      </c>
      <c r="C126" s="8" t="s">
        <v>305</v>
      </c>
      <c r="D126" s="25">
        <f>14.94*0.2*0.15</f>
        <v>0.44819999999999999</v>
      </c>
      <c r="E126" s="116"/>
      <c r="F126" s="129">
        <f>Table142[[#This Row],[Qté]]*Table142[[#This Row],[PU]]</f>
        <v>0</v>
      </c>
    </row>
    <row r="127" spans="1:6" x14ac:dyDescent="0.35">
      <c r="A127" s="36"/>
      <c r="B127" s="231" t="s">
        <v>490</v>
      </c>
      <c r="C127" s="39"/>
      <c r="D127" s="39"/>
      <c r="E127" s="122"/>
      <c r="F127" s="134">
        <f>SUM(F121:F126)</f>
        <v>0</v>
      </c>
    </row>
    <row r="128" spans="1:6" x14ac:dyDescent="0.35">
      <c r="A128" s="57"/>
      <c r="B128" s="41"/>
      <c r="C128" s="49"/>
      <c r="D128" s="58"/>
      <c r="E128" s="116"/>
      <c r="F128" s="129"/>
    </row>
    <row r="129" spans="1:6" x14ac:dyDescent="0.35">
      <c r="A129" s="20" t="s">
        <v>482</v>
      </c>
      <c r="B129" s="5" t="s">
        <v>309</v>
      </c>
      <c r="C129" s="114"/>
      <c r="D129" s="114"/>
      <c r="E129" s="116"/>
      <c r="F129" s="129"/>
    </row>
    <row r="130" spans="1:6" x14ac:dyDescent="0.35">
      <c r="A130" s="114" t="s">
        <v>485</v>
      </c>
      <c r="B130" s="22" t="s">
        <v>380</v>
      </c>
      <c r="C130" s="141" t="s">
        <v>23</v>
      </c>
      <c r="D130" s="25">
        <v>11.16</v>
      </c>
      <c r="E130" s="116"/>
      <c r="F130" s="129">
        <f>Table142[[#This Row],[Qté]]*Table142[[#This Row],[PU]]</f>
        <v>0</v>
      </c>
    </row>
    <row r="131" spans="1:6" x14ac:dyDescent="0.35">
      <c r="A131" s="114" t="s">
        <v>486</v>
      </c>
      <c r="B131" s="142" t="s">
        <v>310</v>
      </c>
      <c r="C131" s="143" t="s">
        <v>305</v>
      </c>
      <c r="D131" s="25">
        <v>0.53</v>
      </c>
      <c r="E131" s="116"/>
      <c r="F131" s="129">
        <f>Table142[[#This Row],[Qté]]*Table142[[#This Row],[PU]]</f>
        <v>0</v>
      </c>
    </row>
    <row r="132" spans="1:6" x14ac:dyDescent="0.35">
      <c r="A132" s="114" t="s">
        <v>487</v>
      </c>
      <c r="B132" s="23" t="s">
        <v>252</v>
      </c>
      <c r="C132" s="143" t="s">
        <v>305</v>
      </c>
      <c r="D132" s="26">
        <f>24.6*0.15*0.26</f>
        <v>0.95940000000000003</v>
      </c>
      <c r="E132" s="116"/>
      <c r="F132" s="129">
        <f>Table142[[#This Row],[Qté]]*Table142[[#This Row],[PU]]</f>
        <v>0</v>
      </c>
    </row>
    <row r="133" spans="1:6" x14ac:dyDescent="0.35">
      <c r="A133" s="114" t="s">
        <v>488</v>
      </c>
      <c r="B133" s="23" t="s">
        <v>253</v>
      </c>
      <c r="C133" s="143" t="s">
        <v>305</v>
      </c>
      <c r="D133" s="26">
        <f>7.84*0.15*0.22</f>
        <v>0.25872000000000001</v>
      </c>
      <c r="E133" s="116"/>
      <c r="F133" s="129">
        <f>Table142[[#This Row],[Qté]]*Table142[[#This Row],[PU]]</f>
        <v>0</v>
      </c>
    </row>
    <row r="134" spans="1:6" x14ac:dyDescent="0.35">
      <c r="A134" s="36"/>
      <c r="B134" s="231" t="s">
        <v>489</v>
      </c>
      <c r="C134" s="39"/>
      <c r="D134" s="39"/>
      <c r="E134" s="122"/>
      <c r="F134" s="134">
        <f>SUM(F130:F133)</f>
        <v>0</v>
      </c>
    </row>
    <row r="135" spans="1:6" x14ac:dyDescent="0.35">
      <c r="A135" s="57"/>
      <c r="B135" s="41"/>
      <c r="C135" s="49"/>
      <c r="D135" s="58"/>
      <c r="E135" s="116"/>
      <c r="F135" s="129"/>
    </row>
    <row r="136" spans="1:6" x14ac:dyDescent="0.35">
      <c r="A136" s="20" t="s">
        <v>483</v>
      </c>
      <c r="B136" s="5" t="s">
        <v>311</v>
      </c>
      <c r="C136" s="114"/>
      <c r="D136" s="114"/>
      <c r="E136" s="116"/>
      <c r="F136" s="129"/>
    </row>
    <row r="137" spans="1:6" x14ac:dyDescent="0.35">
      <c r="A137" s="20" t="s">
        <v>484</v>
      </c>
      <c r="B137" s="13" t="s">
        <v>312</v>
      </c>
      <c r="C137" s="8" t="s">
        <v>305</v>
      </c>
      <c r="D137" s="115">
        <v>2.0499999999999998</v>
      </c>
      <c r="E137" s="116"/>
      <c r="F137" s="129">
        <f>Table142[[#This Row],[Qté]]*Table142[[#This Row],[PU]]</f>
        <v>0</v>
      </c>
    </row>
    <row r="138" spans="1:6" x14ac:dyDescent="0.35">
      <c r="A138" s="57"/>
      <c r="B138" s="28"/>
      <c r="C138" s="49"/>
      <c r="D138" s="58"/>
      <c r="E138" s="116"/>
      <c r="F138" s="129"/>
    </row>
    <row r="139" spans="1:6" x14ac:dyDescent="0.35">
      <c r="A139" s="36"/>
      <c r="B139" s="231" t="s">
        <v>311</v>
      </c>
      <c r="C139" s="39"/>
      <c r="D139" s="39"/>
      <c r="E139" s="122"/>
      <c r="F139" s="134">
        <f>SUM(F137)</f>
        <v>0</v>
      </c>
    </row>
    <row r="140" spans="1:6" x14ac:dyDescent="0.35">
      <c r="A140" s="57"/>
      <c r="B140" s="41"/>
      <c r="C140" s="49"/>
      <c r="D140" s="58"/>
      <c r="E140" s="116"/>
      <c r="F140" s="129"/>
    </row>
    <row r="141" spans="1:6" x14ac:dyDescent="0.35">
      <c r="A141" s="109" t="s">
        <v>491</v>
      </c>
      <c r="B141" s="110" t="s">
        <v>313</v>
      </c>
      <c r="C141" s="111"/>
      <c r="D141" s="111"/>
      <c r="E141" s="121"/>
      <c r="F141" s="133"/>
    </row>
    <row r="142" spans="1:6" x14ac:dyDescent="0.35">
      <c r="A142" s="21" t="s">
        <v>492</v>
      </c>
      <c r="B142" s="6" t="s">
        <v>258</v>
      </c>
      <c r="C142" s="115"/>
      <c r="D142" s="12"/>
      <c r="E142" s="116"/>
      <c r="F142" s="129"/>
    </row>
    <row r="143" spans="1:6" x14ac:dyDescent="0.35">
      <c r="A143" s="115" t="s">
        <v>521</v>
      </c>
      <c r="B143" s="7" t="s">
        <v>259</v>
      </c>
      <c r="C143" s="115" t="s">
        <v>14</v>
      </c>
      <c r="D143" s="12">
        <v>16</v>
      </c>
      <c r="E143" s="116"/>
      <c r="F143" s="129">
        <f>Table142[[#This Row],[Qté]]*Table142[[#This Row],[PU]]</f>
        <v>0</v>
      </c>
    </row>
    <row r="144" spans="1:6" x14ac:dyDescent="0.35">
      <c r="A144" s="115" t="s">
        <v>522</v>
      </c>
      <c r="B144" s="7" t="s">
        <v>260</v>
      </c>
      <c r="C144" s="115" t="s">
        <v>14</v>
      </c>
      <c r="D144" s="26">
        <v>45.42</v>
      </c>
      <c r="E144" s="116"/>
      <c r="F144" s="129">
        <f>Table142[[#This Row],[Qté]]*Table142[[#This Row],[PU]]</f>
        <v>0</v>
      </c>
    </row>
    <row r="145" spans="1:6" x14ac:dyDescent="0.35">
      <c r="A145" s="115" t="s">
        <v>523</v>
      </c>
      <c r="B145" s="7" t="s">
        <v>261</v>
      </c>
      <c r="C145" s="115" t="s">
        <v>14</v>
      </c>
      <c r="D145" s="12">
        <v>54</v>
      </c>
      <c r="E145" s="116"/>
      <c r="F145" s="129">
        <f>Table142[[#This Row],[Qté]]*Table142[[#This Row],[PU]]</f>
        <v>0</v>
      </c>
    </row>
    <row r="146" spans="1:6" x14ac:dyDescent="0.35">
      <c r="A146" s="115" t="s">
        <v>533</v>
      </c>
      <c r="B146" s="7" t="s">
        <v>314</v>
      </c>
      <c r="C146" s="115" t="s">
        <v>14</v>
      </c>
      <c r="D146" s="12">
        <v>16.600000000000001</v>
      </c>
      <c r="E146" s="116"/>
      <c r="F146" s="129">
        <f>Table142[[#This Row],[Qté]]*Table142[[#This Row],[PU]]</f>
        <v>0</v>
      </c>
    </row>
    <row r="147" spans="1:6" s="94" customFormat="1" x14ac:dyDescent="0.35">
      <c r="A147" s="115" t="s">
        <v>534</v>
      </c>
      <c r="B147" s="95" t="s">
        <v>315</v>
      </c>
      <c r="C147" s="92" t="s">
        <v>14</v>
      </c>
      <c r="D147" s="96">
        <f>4.31*3.61</f>
        <v>15.559099999999997</v>
      </c>
      <c r="E147" s="123"/>
      <c r="F147" s="135">
        <f>Table142[[#This Row],[Qté]]*Table142[[#This Row],[PU]]</f>
        <v>0</v>
      </c>
    </row>
    <row r="148" spans="1:6" x14ac:dyDescent="0.35">
      <c r="A148" s="36"/>
      <c r="B148" s="231" t="s">
        <v>499</v>
      </c>
      <c r="C148" s="39"/>
      <c r="D148" s="39"/>
      <c r="E148" s="122"/>
      <c r="F148" s="134">
        <f>SUM(F142:F147)</f>
        <v>0</v>
      </c>
    </row>
    <row r="149" spans="1:6" x14ac:dyDescent="0.35">
      <c r="A149" s="57"/>
      <c r="B149" s="41"/>
      <c r="C149" s="49"/>
      <c r="D149" s="58"/>
      <c r="E149" s="116"/>
      <c r="F149" s="129"/>
    </row>
    <row r="150" spans="1:6" x14ac:dyDescent="0.35">
      <c r="A150" s="21" t="s">
        <v>493</v>
      </c>
      <c r="B150" s="6" t="s">
        <v>73</v>
      </c>
      <c r="C150" s="115"/>
      <c r="D150" s="12"/>
      <c r="E150" s="116"/>
      <c r="F150" s="129"/>
    </row>
    <row r="151" spans="1:6" x14ac:dyDescent="0.35">
      <c r="A151" s="92" t="s">
        <v>528</v>
      </c>
      <c r="B151" s="22" t="s">
        <v>264</v>
      </c>
      <c r="C151" s="92" t="s">
        <v>76</v>
      </c>
      <c r="D151" s="96">
        <v>1</v>
      </c>
      <c r="E151" s="123"/>
      <c r="F151" s="135">
        <f>Table142[[#This Row],[Qté]]*Table142[[#This Row],[PU]]</f>
        <v>0</v>
      </c>
    </row>
    <row r="152" spans="1:6" x14ac:dyDescent="0.35">
      <c r="A152" s="92" t="s">
        <v>529</v>
      </c>
      <c r="B152" s="22" t="s">
        <v>316</v>
      </c>
      <c r="C152" s="92" t="s">
        <v>76</v>
      </c>
      <c r="D152" s="96">
        <v>3</v>
      </c>
      <c r="E152" s="123"/>
      <c r="F152" s="135">
        <f>Table142[[#This Row],[Qté]]*Table142[[#This Row],[PU]]</f>
        <v>0</v>
      </c>
    </row>
    <row r="153" spans="1:6" ht="25" x14ac:dyDescent="0.35">
      <c r="A153" s="92" t="s">
        <v>530</v>
      </c>
      <c r="B153" s="3" t="s">
        <v>267</v>
      </c>
      <c r="C153" s="92" t="s">
        <v>76</v>
      </c>
      <c r="D153" s="96">
        <v>2</v>
      </c>
      <c r="E153" s="123"/>
      <c r="F153" s="135">
        <f>Table142[[#This Row],[Qté]]*Table142[[#This Row],[PU]]</f>
        <v>0</v>
      </c>
    </row>
    <row r="154" spans="1:6" ht="25" x14ac:dyDescent="0.35">
      <c r="A154" s="92" t="s">
        <v>531</v>
      </c>
      <c r="B154" s="3" t="s">
        <v>317</v>
      </c>
      <c r="C154" s="92" t="s">
        <v>76</v>
      </c>
      <c r="D154" s="96">
        <v>2</v>
      </c>
      <c r="E154" s="123"/>
      <c r="F154" s="135">
        <f>Table142[[#This Row],[Qté]]*Table142[[#This Row],[PU]]</f>
        <v>0</v>
      </c>
    </row>
    <row r="155" spans="1:6" x14ac:dyDescent="0.35">
      <c r="A155" s="92" t="s">
        <v>532</v>
      </c>
      <c r="B155" s="91" t="s">
        <v>270</v>
      </c>
      <c r="C155" s="92" t="s">
        <v>76</v>
      </c>
      <c r="D155" s="96">
        <v>1</v>
      </c>
      <c r="E155" s="123"/>
      <c r="F155" s="135">
        <f>Table142[[#This Row],[Qté]]*Table142[[#This Row],[PU]]</f>
        <v>0</v>
      </c>
    </row>
    <row r="156" spans="1:6" x14ac:dyDescent="0.35">
      <c r="A156" s="36"/>
      <c r="B156" s="231" t="s">
        <v>498</v>
      </c>
      <c r="C156" s="39"/>
      <c r="D156" s="39"/>
      <c r="E156" s="122"/>
      <c r="F156" s="134">
        <f>SUM(F151:F155)</f>
        <v>0</v>
      </c>
    </row>
    <row r="157" spans="1:6" x14ac:dyDescent="0.35">
      <c r="A157" s="57"/>
      <c r="B157" s="41"/>
      <c r="C157" s="49"/>
      <c r="D157" s="58"/>
      <c r="E157" s="116"/>
      <c r="F157" s="129"/>
    </row>
    <row r="158" spans="1:6" x14ac:dyDescent="0.35">
      <c r="A158" s="21" t="s">
        <v>494</v>
      </c>
      <c r="B158" s="6" t="s">
        <v>272</v>
      </c>
      <c r="C158" s="115"/>
      <c r="D158" s="12"/>
      <c r="E158" s="116"/>
      <c r="F158" s="129"/>
    </row>
    <row r="159" spans="1:6" x14ac:dyDescent="0.35">
      <c r="A159" s="144" t="s">
        <v>524</v>
      </c>
      <c r="B159" s="22" t="s">
        <v>318</v>
      </c>
      <c r="C159" s="144" t="s">
        <v>14</v>
      </c>
      <c r="D159" s="145">
        <f>4.9+15.5+(1.81*3*2)</f>
        <v>31.259999999999998</v>
      </c>
      <c r="E159" s="123"/>
      <c r="F159" s="135">
        <f>Table142[[#This Row],[Qté]]*Table142[[#This Row],[PU]]</f>
        <v>0</v>
      </c>
    </row>
    <row r="160" spans="1:6" x14ac:dyDescent="0.35">
      <c r="A160" s="144" t="s">
        <v>525</v>
      </c>
      <c r="B160" s="22" t="s">
        <v>274</v>
      </c>
      <c r="C160" s="144" t="s">
        <v>14</v>
      </c>
      <c r="D160" s="145">
        <v>38</v>
      </c>
      <c r="E160" s="123"/>
      <c r="F160" s="135">
        <f>Table142[[#This Row],[Qté]]*Table142[[#This Row],[PU]]</f>
        <v>0</v>
      </c>
    </row>
    <row r="161" spans="1:6" x14ac:dyDescent="0.35">
      <c r="A161" s="144" t="s">
        <v>526</v>
      </c>
      <c r="B161" s="22" t="s">
        <v>275</v>
      </c>
      <c r="C161" s="144" t="s">
        <v>14</v>
      </c>
      <c r="D161" s="145">
        <v>15.56</v>
      </c>
      <c r="E161" s="123"/>
      <c r="F161" s="135">
        <f>Table142[[#This Row],[Qté]]*Table142[[#This Row],[PU]]</f>
        <v>0</v>
      </c>
    </row>
    <row r="162" spans="1:6" x14ac:dyDescent="0.35">
      <c r="A162" s="144" t="s">
        <v>527</v>
      </c>
      <c r="B162" s="22" t="s">
        <v>276</v>
      </c>
      <c r="C162" s="144" t="s">
        <v>14</v>
      </c>
      <c r="D162" s="145">
        <v>22.56</v>
      </c>
      <c r="E162" s="123"/>
      <c r="F162" s="135">
        <f>Table142[[#This Row],[Qté]]*Table142[[#This Row],[PU]]</f>
        <v>0</v>
      </c>
    </row>
    <row r="163" spans="1:6" x14ac:dyDescent="0.35">
      <c r="A163" s="36"/>
      <c r="B163" s="231" t="s">
        <v>436</v>
      </c>
      <c r="C163" s="39"/>
      <c r="D163" s="39"/>
      <c r="E163" s="122"/>
      <c r="F163" s="134">
        <f>SUM(F159:F162)</f>
        <v>0</v>
      </c>
    </row>
    <row r="164" spans="1:6" x14ac:dyDescent="0.35">
      <c r="A164" s="57"/>
      <c r="B164" s="41"/>
      <c r="C164" s="49"/>
      <c r="D164" s="58"/>
      <c r="E164" s="116"/>
      <c r="F164" s="129"/>
    </row>
    <row r="165" spans="1:6" x14ac:dyDescent="0.35">
      <c r="A165" s="21" t="s">
        <v>492</v>
      </c>
      <c r="B165" s="2" t="s">
        <v>55</v>
      </c>
      <c r="C165" s="27"/>
      <c r="D165" s="27"/>
      <c r="E165" s="116"/>
      <c r="F165" s="129"/>
    </row>
    <row r="166" spans="1:6" x14ac:dyDescent="0.35">
      <c r="A166" s="115" t="s">
        <v>521</v>
      </c>
      <c r="B166" s="22" t="s">
        <v>59</v>
      </c>
      <c r="C166" s="8" t="s">
        <v>305</v>
      </c>
      <c r="D166" s="4">
        <f>3.57*0.05*0.1*5</f>
        <v>8.925000000000001E-2</v>
      </c>
      <c r="E166" s="116"/>
      <c r="F166" s="129">
        <f>Table142[[#This Row],[Qté]]*Table142[[#This Row],[PU]]</f>
        <v>0</v>
      </c>
    </row>
    <row r="167" spans="1:6" x14ac:dyDescent="0.35">
      <c r="A167" s="115" t="s">
        <v>522</v>
      </c>
      <c r="B167" s="3" t="s">
        <v>61</v>
      </c>
      <c r="C167" s="8" t="s">
        <v>305</v>
      </c>
      <c r="D167" s="4">
        <f>4.8*3*3*0.05*0.05</f>
        <v>0.10799999999999998</v>
      </c>
      <c r="E167" s="116"/>
      <c r="F167" s="129">
        <f>Table142[[#This Row],[Qté]]*Table142[[#This Row],[PU]]</f>
        <v>0</v>
      </c>
    </row>
    <row r="168" spans="1:6" x14ac:dyDescent="0.35">
      <c r="A168" s="115" t="s">
        <v>523</v>
      </c>
      <c r="B168" s="53" t="s">
        <v>63</v>
      </c>
      <c r="C168" s="115" t="s">
        <v>14</v>
      </c>
      <c r="D168" s="4">
        <v>7.83</v>
      </c>
      <c r="E168" s="116"/>
      <c r="F168" s="129">
        <f>Table142[[#This Row],[Qté]]*Table142[[#This Row],[PU]]</f>
        <v>0</v>
      </c>
    </row>
    <row r="169" spans="1:6" x14ac:dyDescent="0.35">
      <c r="A169" s="36"/>
      <c r="B169" s="231" t="s">
        <v>497</v>
      </c>
      <c r="C169" s="39"/>
      <c r="D169" s="39"/>
      <c r="E169" s="122"/>
      <c r="F169" s="134">
        <f>SUM(F166:F168)</f>
        <v>0</v>
      </c>
    </row>
    <row r="170" spans="1:6" x14ac:dyDescent="0.35">
      <c r="A170" s="57"/>
      <c r="B170" s="41"/>
      <c r="C170" s="49"/>
      <c r="D170" s="58"/>
      <c r="E170" s="116"/>
      <c r="F170" s="129"/>
    </row>
    <row r="171" spans="1:6" x14ac:dyDescent="0.35">
      <c r="A171" s="21" t="s">
        <v>495</v>
      </c>
      <c r="B171" s="24" t="s">
        <v>278</v>
      </c>
      <c r="C171" s="27"/>
      <c r="D171" s="27"/>
      <c r="E171" s="116"/>
      <c r="F171" s="129"/>
    </row>
    <row r="172" spans="1:6" x14ac:dyDescent="0.35">
      <c r="A172" s="115" t="s">
        <v>517</v>
      </c>
      <c r="B172" s="3" t="s">
        <v>380</v>
      </c>
      <c r="C172" s="1" t="s">
        <v>23</v>
      </c>
      <c r="D172" s="4">
        <v>0.28999999999999998</v>
      </c>
      <c r="E172" s="116"/>
      <c r="F172" s="129">
        <f>Table142[[#This Row],[Qté]]*Table142[[#This Row],[PU]]</f>
        <v>0</v>
      </c>
    </row>
    <row r="173" spans="1:6" x14ac:dyDescent="0.35">
      <c r="A173" s="115" t="s">
        <v>518</v>
      </c>
      <c r="B173" s="3" t="s">
        <v>280</v>
      </c>
      <c r="C173" s="115" t="s">
        <v>11</v>
      </c>
      <c r="D173" s="4">
        <v>1</v>
      </c>
      <c r="E173" s="116"/>
      <c r="F173" s="129">
        <f>Table142[[#This Row],[Qté]]*Table142[[#This Row],[PU]]</f>
        <v>0</v>
      </c>
    </row>
    <row r="174" spans="1:6" x14ac:dyDescent="0.35">
      <c r="A174" s="115" t="s">
        <v>519</v>
      </c>
      <c r="B174" s="112" t="s">
        <v>319</v>
      </c>
      <c r="C174" s="4" t="s">
        <v>11</v>
      </c>
      <c r="D174" s="4">
        <v>1</v>
      </c>
      <c r="E174" s="116"/>
      <c r="F174" s="129">
        <f>Table142[[#This Row],[Qté]]*Table142[[#This Row],[PU]]</f>
        <v>0</v>
      </c>
    </row>
    <row r="175" spans="1:6" x14ac:dyDescent="0.35">
      <c r="A175" s="115" t="s">
        <v>520</v>
      </c>
      <c r="B175" s="228" t="s">
        <v>320</v>
      </c>
      <c r="C175" s="77" t="s">
        <v>11</v>
      </c>
      <c r="D175" s="77">
        <v>1</v>
      </c>
      <c r="E175" s="116"/>
      <c r="F175" s="129">
        <f>Table142[[#This Row],[Qté]]*Table142[[#This Row],[PU]]</f>
        <v>0</v>
      </c>
    </row>
    <row r="176" spans="1:6" x14ac:dyDescent="0.35">
      <c r="A176" s="36"/>
      <c r="B176" s="231" t="s">
        <v>500</v>
      </c>
      <c r="C176" s="39"/>
      <c r="D176" s="39"/>
      <c r="E176" s="122"/>
      <c r="F176" s="134">
        <f>SUM(F172:F175)</f>
        <v>0</v>
      </c>
    </row>
    <row r="177" spans="1:6" x14ac:dyDescent="0.35">
      <c r="A177" s="57"/>
      <c r="B177" s="41"/>
      <c r="C177" s="49"/>
      <c r="D177" s="58"/>
      <c r="E177" s="116"/>
      <c r="F177" s="129"/>
    </row>
    <row r="178" spans="1:6" x14ac:dyDescent="0.35">
      <c r="A178" s="21" t="s">
        <v>496</v>
      </c>
      <c r="B178" s="2" t="s">
        <v>208</v>
      </c>
      <c r="C178" s="27"/>
      <c r="D178" s="27"/>
      <c r="E178" s="116"/>
      <c r="F178" s="129"/>
    </row>
    <row r="179" spans="1:6" x14ac:dyDescent="0.35">
      <c r="A179" s="115" t="s">
        <v>502</v>
      </c>
      <c r="B179" s="7" t="s">
        <v>321</v>
      </c>
      <c r="C179" s="115" t="s">
        <v>43</v>
      </c>
      <c r="D179" s="12">
        <v>12</v>
      </c>
      <c r="E179" s="119"/>
      <c r="F179" s="129">
        <f>Table142[[#This Row],[Qté]]*Table142[[#This Row],[PU]]</f>
        <v>0</v>
      </c>
    </row>
    <row r="180" spans="1:6" x14ac:dyDescent="0.35">
      <c r="A180" s="115" t="s">
        <v>503</v>
      </c>
      <c r="B180" s="7" t="s">
        <v>322</v>
      </c>
      <c r="C180" s="115" t="s">
        <v>43</v>
      </c>
      <c r="D180" s="12">
        <v>15</v>
      </c>
      <c r="E180" s="119"/>
      <c r="F180" s="129">
        <f>Table142[[#This Row],[Qté]]*Table142[[#This Row],[PU]]</f>
        <v>0</v>
      </c>
    </row>
    <row r="181" spans="1:6" x14ac:dyDescent="0.35">
      <c r="A181" s="115" t="s">
        <v>504</v>
      </c>
      <c r="B181" s="7" t="s">
        <v>323</v>
      </c>
      <c r="C181" s="115" t="s">
        <v>43</v>
      </c>
      <c r="D181" s="12">
        <v>25</v>
      </c>
      <c r="E181" s="119"/>
      <c r="F181" s="129">
        <f>Table142[[#This Row],[Qté]]*Table142[[#This Row],[PU]]</f>
        <v>0</v>
      </c>
    </row>
    <row r="182" spans="1:6" x14ac:dyDescent="0.35">
      <c r="A182" s="115" t="s">
        <v>505</v>
      </c>
      <c r="B182" s="7" t="s">
        <v>324</v>
      </c>
      <c r="C182" s="115" t="s">
        <v>43</v>
      </c>
      <c r="D182" s="12">
        <v>12</v>
      </c>
      <c r="E182" s="119"/>
      <c r="F182" s="129">
        <f>Table142[[#This Row],[Qté]]*Table142[[#This Row],[PU]]</f>
        <v>0</v>
      </c>
    </row>
    <row r="183" spans="1:6" x14ac:dyDescent="0.35">
      <c r="A183" s="115" t="s">
        <v>506</v>
      </c>
      <c r="B183" s="28" t="s">
        <v>214</v>
      </c>
      <c r="C183" s="115" t="s">
        <v>43</v>
      </c>
      <c r="D183" s="12">
        <v>40</v>
      </c>
      <c r="E183" s="119"/>
      <c r="F183" s="129">
        <f>Table142[[#This Row],[Qté]]*Table142[[#This Row],[PU]]</f>
        <v>0</v>
      </c>
    </row>
    <row r="184" spans="1:6" x14ac:dyDescent="0.35">
      <c r="A184" s="115" t="s">
        <v>507</v>
      </c>
      <c r="B184" s="28" t="s">
        <v>216</v>
      </c>
      <c r="C184" s="115" t="s">
        <v>43</v>
      </c>
      <c r="D184" s="12">
        <v>40</v>
      </c>
      <c r="E184" s="119"/>
      <c r="F184" s="129">
        <f>Table142[[#This Row],[Qté]]*Table142[[#This Row],[PU]]</f>
        <v>0</v>
      </c>
    </row>
    <row r="185" spans="1:6" x14ac:dyDescent="0.35">
      <c r="A185" s="115" t="s">
        <v>508</v>
      </c>
      <c r="B185" s="28" t="s">
        <v>289</v>
      </c>
      <c r="C185" s="115" t="s">
        <v>43</v>
      </c>
      <c r="D185" s="12">
        <v>30</v>
      </c>
      <c r="E185" s="119"/>
      <c r="F185" s="129">
        <f>Table142[[#This Row],[Qté]]*Table142[[#This Row],[PU]]</f>
        <v>0</v>
      </c>
    </row>
    <row r="186" spans="1:6" x14ac:dyDescent="0.35">
      <c r="A186" s="115" t="s">
        <v>509</v>
      </c>
      <c r="B186" s="28" t="s">
        <v>290</v>
      </c>
      <c r="C186" s="115" t="s">
        <v>43</v>
      </c>
      <c r="D186" s="12">
        <v>40</v>
      </c>
      <c r="E186" s="119"/>
      <c r="F186" s="129">
        <f>Table142[[#This Row],[Qté]]*Table142[[#This Row],[PU]]</f>
        <v>0</v>
      </c>
    </row>
    <row r="187" spans="1:6" x14ac:dyDescent="0.35">
      <c r="A187" s="115" t="s">
        <v>510</v>
      </c>
      <c r="B187" s="28" t="s">
        <v>325</v>
      </c>
      <c r="C187" s="49" t="s">
        <v>295</v>
      </c>
      <c r="D187" s="58">
        <v>1</v>
      </c>
      <c r="E187" s="116"/>
      <c r="F187" s="129">
        <f>Table142[[#This Row],[Qté]]*Table142[[#This Row],[PU]]</f>
        <v>0</v>
      </c>
    </row>
    <row r="188" spans="1:6" ht="25" x14ac:dyDescent="0.35">
      <c r="A188" s="115" t="s">
        <v>511</v>
      </c>
      <c r="B188" s="23" t="s">
        <v>292</v>
      </c>
      <c r="C188" s="4" t="s">
        <v>11</v>
      </c>
      <c r="D188" s="26">
        <v>2</v>
      </c>
      <c r="E188" s="119"/>
      <c r="F188" s="129">
        <f>Table142[[#This Row],[Qté]]*Table142[[#This Row],[PU]]</f>
        <v>0</v>
      </c>
    </row>
    <row r="189" spans="1:6" x14ac:dyDescent="0.35">
      <c r="A189" s="115" t="s">
        <v>512</v>
      </c>
      <c r="B189" s="7" t="s">
        <v>294</v>
      </c>
      <c r="C189" s="115" t="s">
        <v>295</v>
      </c>
      <c r="D189" s="12">
        <v>4</v>
      </c>
      <c r="E189" s="119"/>
      <c r="F189" s="129">
        <f>Table142[[#This Row],[Qté]]*Table142[[#This Row],[PU]]</f>
        <v>0</v>
      </c>
    </row>
    <row r="190" spans="1:6" x14ac:dyDescent="0.35">
      <c r="A190" s="115" t="s">
        <v>513</v>
      </c>
      <c r="B190" s="14" t="s">
        <v>326</v>
      </c>
      <c r="C190" s="15" t="s">
        <v>295</v>
      </c>
      <c r="D190" s="16">
        <v>6</v>
      </c>
      <c r="E190" s="119"/>
      <c r="F190" s="129">
        <f>Table142[[#This Row],[Qté]]*Table142[[#This Row],[PU]]</f>
        <v>0</v>
      </c>
    </row>
    <row r="191" spans="1:6" x14ac:dyDescent="0.35">
      <c r="A191" s="115" t="s">
        <v>514</v>
      </c>
      <c r="B191" s="14" t="s">
        <v>327</v>
      </c>
      <c r="C191" s="15" t="s">
        <v>295</v>
      </c>
      <c r="D191" s="16">
        <v>3</v>
      </c>
      <c r="E191" s="119"/>
      <c r="F191" s="129">
        <f>Table142[[#This Row],[Qté]]*Table142[[#This Row],[PU]]</f>
        <v>0</v>
      </c>
    </row>
    <row r="192" spans="1:6" x14ac:dyDescent="0.35">
      <c r="A192" s="115" t="s">
        <v>515</v>
      </c>
      <c r="B192" s="17" t="s">
        <v>300</v>
      </c>
      <c r="C192" s="15" t="s">
        <v>11</v>
      </c>
      <c r="D192" s="16">
        <v>1</v>
      </c>
      <c r="E192" s="119"/>
      <c r="F192" s="129">
        <f>Table142[[#This Row],[Qté]]*Table142[[#This Row],[PU]]</f>
        <v>0</v>
      </c>
    </row>
    <row r="193" spans="1:6" x14ac:dyDescent="0.35">
      <c r="A193" s="115" t="s">
        <v>516</v>
      </c>
      <c r="B193" s="18" t="s">
        <v>301</v>
      </c>
      <c r="C193" s="15" t="s">
        <v>11</v>
      </c>
      <c r="D193" s="16">
        <v>1</v>
      </c>
      <c r="E193" s="119"/>
      <c r="F193" s="129">
        <f>Table142[[#This Row],[Qté]]*Table142[[#This Row],[PU]]</f>
        <v>0</v>
      </c>
    </row>
    <row r="194" spans="1:6" x14ac:dyDescent="0.35">
      <c r="A194" s="36"/>
      <c r="B194" s="231" t="s">
        <v>501</v>
      </c>
      <c r="C194" s="39"/>
      <c r="D194" s="39"/>
      <c r="E194" s="122"/>
      <c r="F194" s="134">
        <f>SUM(F179:F193)</f>
        <v>0</v>
      </c>
    </row>
    <row r="195" spans="1:6" ht="24" customHeight="1" x14ac:dyDescent="0.35">
      <c r="A195" s="232"/>
      <c r="B195" s="233" t="s">
        <v>328</v>
      </c>
      <c r="C195" s="234"/>
      <c r="D195" s="235"/>
      <c r="E195" s="236"/>
      <c r="F195" s="237">
        <f>F194+F176+F169+F163+F156+F148+F139+F134+F127+F118</f>
        <v>0</v>
      </c>
    </row>
    <row r="196" spans="1:6" x14ac:dyDescent="0.35">
      <c r="A196" s="57"/>
      <c r="B196" s="41"/>
      <c r="C196" s="49"/>
      <c r="D196" s="58"/>
      <c r="E196" s="116"/>
      <c r="F196" s="129"/>
    </row>
    <row r="197" spans="1:6" ht="26.25" customHeight="1" x14ac:dyDescent="0.35">
      <c r="A197" s="173"/>
      <c r="B197" s="174" t="s">
        <v>559</v>
      </c>
      <c r="C197" s="174"/>
      <c r="D197" s="175"/>
      <c r="E197" s="176"/>
      <c r="F197" s="177">
        <f>F195+F104</f>
        <v>0</v>
      </c>
    </row>
    <row r="198" spans="1:6" ht="27.75" customHeight="1" x14ac:dyDescent="0.35"/>
    <row r="222"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138" customWidth="1"/>
    <col min="7" max="16384" width="11" style="19"/>
  </cols>
  <sheetData>
    <row r="1" spans="1:6" ht="15" thickBot="1" x14ac:dyDescent="0.4">
      <c r="A1" s="42" t="s">
        <v>0</v>
      </c>
      <c r="B1" s="42"/>
      <c r="C1" s="42"/>
      <c r="D1" s="42"/>
      <c r="E1" s="42"/>
      <c r="F1" s="127"/>
    </row>
    <row r="2" spans="1:6" ht="27" customHeight="1" thickBot="1" x14ac:dyDescent="0.4">
      <c r="A2" s="415" t="s">
        <v>1</v>
      </c>
      <c r="B2" s="415"/>
      <c r="C2" s="415"/>
      <c r="D2" s="415"/>
      <c r="E2" s="415"/>
      <c r="F2" s="415"/>
    </row>
    <row r="3" spans="1:6" x14ac:dyDescent="0.35">
      <c r="A3" s="90" t="s">
        <v>0</v>
      </c>
      <c r="B3" s="90" t="s">
        <v>581</v>
      </c>
      <c r="C3" s="90" t="s">
        <v>580</v>
      </c>
      <c r="D3" s="43"/>
      <c r="E3" s="42"/>
      <c r="F3" s="127"/>
    </row>
    <row r="4" spans="1:6" x14ac:dyDescent="0.35">
      <c r="A4" s="44" t="s">
        <v>2</v>
      </c>
      <c r="B4" s="45" t="s">
        <v>3</v>
      </c>
      <c r="C4" s="45" t="s">
        <v>4</v>
      </c>
      <c r="D4" s="45" t="s">
        <v>5</v>
      </c>
      <c r="E4" s="46" t="s">
        <v>6</v>
      </c>
      <c r="F4" s="128" t="s">
        <v>7</v>
      </c>
    </row>
    <row r="5" spans="1:6" s="40" customFormat="1" x14ac:dyDescent="0.35">
      <c r="A5" s="88"/>
      <c r="B5" s="29">
        <v>4</v>
      </c>
      <c r="C5" s="89"/>
      <c r="D5" s="55"/>
      <c r="E5" s="116"/>
      <c r="F5" s="129"/>
    </row>
    <row r="6" spans="1:6" s="40" customFormat="1" x14ac:dyDescent="0.35">
      <c r="A6" s="83">
        <v>700</v>
      </c>
      <c r="B6" s="84" t="s">
        <v>329</v>
      </c>
      <c r="C6" s="84"/>
      <c r="D6" s="85"/>
      <c r="E6" s="84"/>
      <c r="F6" s="136"/>
    </row>
    <row r="7" spans="1:6" s="40" customFormat="1" ht="27.75" customHeight="1" x14ac:dyDescent="0.35">
      <c r="A7" s="57"/>
      <c r="B7" s="184" t="s">
        <v>372</v>
      </c>
      <c r="C7" s="49"/>
      <c r="D7" s="58"/>
      <c r="E7" s="116"/>
      <c r="F7" s="129"/>
    </row>
    <row r="8" spans="1:6" s="40" customFormat="1" x14ac:dyDescent="0.35">
      <c r="A8" s="238">
        <v>710</v>
      </c>
      <c r="B8" s="86" t="s">
        <v>330</v>
      </c>
      <c r="C8" s="87" t="s">
        <v>331</v>
      </c>
      <c r="D8" s="87"/>
      <c r="E8" s="87"/>
      <c r="F8" s="137"/>
    </row>
    <row r="9" spans="1:6" s="40" customFormat="1" ht="37.5" x14ac:dyDescent="0.35">
      <c r="A9" s="239" t="s">
        <v>535</v>
      </c>
      <c r="B9" s="162" t="s">
        <v>332</v>
      </c>
      <c r="C9" s="150" t="s">
        <v>11</v>
      </c>
      <c r="D9" s="151">
        <v>1</v>
      </c>
      <c r="E9" s="152"/>
      <c r="F9" s="161">
        <f>+Table14245[[#This Row],[PU]]*Table14245[[#This Row],[Qté]]</f>
        <v>0</v>
      </c>
    </row>
    <row r="10" spans="1:6" s="40" customFormat="1" x14ac:dyDescent="0.35">
      <c r="A10" s="148"/>
      <c r="B10" s="155" t="s">
        <v>333</v>
      </c>
      <c r="C10" s="150" t="s">
        <v>11</v>
      </c>
      <c r="D10" s="151">
        <v>1</v>
      </c>
      <c r="E10" s="152"/>
      <c r="F10" s="161">
        <f>+Table14245[[#This Row],[PU]]*Table14245[[#This Row],[Qté]]</f>
        <v>0</v>
      </c>
    </row>
    <row r="11" spans="1:6" s="40" customFormat="1" x14ac:dyDescent="0.35">
      <c r="A11" s="57"/>
      <c r="B11" s="28"/>
      <c r="C11" s="49"/>
      <c r="D11" s="58"/>
      <c r="E11" s="116"/>
      <c r="F11" s="129"/>
    </row>
    <row r="12" spans="1:6" s="40" customFormat="1" x14ac:dyDescent="0.35">
      <c r="A12" s="238">
        <v>720</v>
      </c>
      <c r="B12" s="86" t="s">
        <v>334</v>
      </c>
      <c r="C12" s="87"/>
      <c r="D12" s="87"/>
      <c r="E12" s="87"/>
      <c r="F12" s="137"/>
    </row>
    <row r="13" spans="1:6" s="40" customFormat="1" ht="19.5" customHeight="1" x14ac:dyDescent="0.35">
      <c r="A13" s="240" t="s">
        <v>536</v>
      </c>
      <c r="B13" s="156" t="s">
        <v>335</v>
      </c>
      <c r="C13" s="150" t="s">
        <v>43</v>
      </c>
      <c r="D13" s="151">
        <v>80</v>
      </c>
      <c r="E13" s="152"/>
      <c r="F13" s="159">
        <f>Table14245[[#This Row],[Qté]]*Table14245[[#This Row],[PU]]</f>
        <v>0</v>
      </c>
    </row>
    <row r="14" spans="1:6" s="40" customFormat="1" ht="28.5" x14ac:dyDescent="0.35">
      <c r="A14" s="240" t="s">
        <v>537</v>
      </c>
      <c r="B14" s="185" t="s">
        <v>370</v>
      </c>
      <c r="C14" s="153" t="s">
        <v>43</v>
      </c>
      <c r="D14" s="151">
        <f>D13</f>
        <v>80</v>
      </c>
      <c r="E14" s="152"/>
      <c r="F14" s="159">
        <f>Table14245[[#This Row],[Qté]]*Table14245[[#This Row],[PU]]</f>
        <v>0</v>
      </c>
    </row>
    <row r="15" spans="1:6" s="40" customFormat="1" ht="28.5" x14ac:dyDescent="0.35">
      <c r="A15" s="240" t="s">
        <v>538</v>
      </c>
      <c r="B15" s="156" t="s">
        <v>336</v>
      </c>
      <c r="C15" s="153" t="s">
        <v>43</v>
      </c>
      <c r="D15" s="151">
        <v>18</v>
      </c>
      <c r="E15" s="152"/>
      <c r="F15" s="159">
        <f>Table14245[[#This Row],[Qté]]*Table14245[[#This Row],[PU]]</f>
        <v>0</v>
      </c>
    </row>
    <row r="16" spans="1:6" s="40" customFormat="1" ht="28.5" x14ac:dyDescent="0.35">
      <c r="A16" s="240" t="s">
        <v>539</v>
      </c>
      <c r="B16" s="156" t="s">
        <v>337</v>
      </c>
      <c r="C16" s="153" t="s">
        <v>11</v>
      </c>
      <c r="D16" s="151">
        <v>1</v>
      </c>
      <c r="E16" s="152"/>
      <c r="F16" s="159">
        <f>Table14245[[#This Row],[Qté]]*Table14245[[#This Row],[PU]]</f>
        <v>0</v>
      </c>
    </row>
    <row r="17" spans="1:6" s="40" customFormat="1" ht="16" x14ac:dyDescent="0.35">
      <c r="A17" s="240" t="s">
        <v>540</v>
      </c>
      <c r="B17" s="156" t="s">
        <v>338</v>
      </c>
      <c r="C17" s="153" t="s">
        <v>339</v>
      </c>
      <c r="D17" s="151">
        <v>0.4</v>
      </c>
      <c r="E17" s="152"/>
      <c r="F17" s="159">
        <f>Table14245[[#This Row],[Qté]]*Table14245[[#This Row],[PU]]</f>
        <v>0</v>
      </c>
    </row>
    <row r="18" spans="1:6" s="40" customFormat="1" ht="28.5" x14ac:dyDescent="0.35">
      <c r="A18" s="240" t="s">
        <v>541</v>
      </c>
      <c r="B18" s="156" t="s">
        <v>340</v>
      </c>
      <c r="C18" s="153" t="s">
        <v>339</v>
      </c>
      <c r="D18" s="151">
        <v>0.15</v>
      </c>
      <c r="E18" s="152"/>
      <c r="F18" s="159">
        <f>Table14245[[#This Row],[Qté]]*Table14245[[#This Row],[PU]]</f>
        <v>0</v>
      </c>
    </row>
    <row r="19" spans="1:6" s="40" customFormat="1" x14ac:dyDescent="0.35">
      <c r="A19" s="57"/>
      <c r="B19" s="28"/>
      <c r="C19" s="49"/>
      <c r="D19" s="58"/>
      <c r="E19" s="116"/>
      <c r="F19" s="129"/>
    </row>
    <row r="20" spans="1:6" s="40" customFormat="1" x14ac:dyDescent="0.35">
      <c r="A20" s="238">
        <v>730</v>
      </c>
      <c r="B20" s="86" t="s">
        <v>341</v>
      </c>
      <c r="C20" s="87"/>
      <c r="D20" s="87"/>
      <c r="E20" s="87"/>
      <c r="F20" s="137"/>
    </row>
    <row r="21" spans="1:6" s="40" customFormat="1" ht="28.5" x14ac:dyDescent="0.35">
      <c r="A21" s="240" t="s">
        <v>542</v>
      </c>
      <c r="B21" s="157" t="s">
        <v>342</v>
      </c>
      <c r="C21" s="153" t="s">
        <v>343</v>
      </c>
      <c r="D21" s="151">
        <v>5</v>
      </c>
      <c r="E21" s="152"/>
      <c r="F21" s="159">
        <f>Table14245[[#This Row],[Qté]]*Table14245[[#This Row],[PU]]</f>
        <v>0</v>
      </c>
    </row>
    <row r="22" spans="1:6" s="40" customFormat="1" ht="17" x14ac:dyDescent="0.35">
      <c r="A22" s="240" t="s">
        <v>543</v>
      </c>
      <c r="B22" s="156" t="s">
        <v>344</v>
      </c>
      <c r="C22" s="153" t="s">
        <v>343</v>
      </c>
      <c r="D22" s="151">
        <v>5</v>
      </c>
      <c r="E22" s="152"/>
      <c r="F22" s="159">
        <f>Table14245[[#This Row],[Qté]]*Table14245[[#This Row],[PU]]</f>
        <v>0</v>
      </c>
    </row>
    <row r="23" spans="1:6" s="40" customFormat="1" ht="28.5" x14ac:dyDescent="0.35">
      <c r="A23" s="240" t="s">
        <v>544</v>
      </c>
      <c r="B23" s="156" t="s">
        <v>345</v>
      </c>
      <c r="C23" s="153" t="s">
        <v>11</v>
      </c>
      <c r="D23" s="151">
        <v>1</v>
      </c>
      <c r="E23" s="152"/>
      <c r="F23" s="159">
        <f>Table14245[[#This Row],[Qté]]*Table14245[[#This Row],[PU]]</f>
        <v>0</v>
      </c>
    </row>
    <row r="24" spans="1:6" s="40" customFormat="1" x14ac:dyDescent="0.35">
      <c r="A24" s="51"/>
      <c r="B24" s="149"/>
      <c r="C24" s="147"/>
      <c r="D24" s="154"/>
      <c r="E24" s="116"/>
      <c r="F24" s="159"/>
    </row>
    <row r="25" spans="1:6" s="40" customFormat="1" x14ac:dyDescent="0.35">
      <c r="A25" s="238">
        <v>740</v>
      </c>
      <c r="B25" s="86" t="s">
        <v>346</v>
      </c>
      <c r="C25" s="87" t="s">
        <v>331</v>
      </c>
      <c r="D25" s="87" t="s">
        <v>331</v>
      </c>
      <c r="E25" s="87"/>
      <c r="F25" s="137"/>
    </row>
    <row r="26" spans="1:6" s="40" customFormat="1" ht="28.5" x14ac:dyDescent="0.35">
      <c r="A26" s="240" t="s">
        <v>545</v>
      </c>
      <c r="B26" s="156" t="s">
        <v>347</v>
      </c>
      <c r="C26" s="153" t="s">
        <v>11</v>
      </c>
      <c r="D26" s="151">
        <v>1</v>
      </c>
      <c r="E26" s="152"/>
      <c r="F26" s="159">
        <f>Table14245[[#This Row],[Qté]]*Table14245[[#This Row],[PU]]</f>
        <v>0</v>
      </c>
    </row>
    <row r="27" spans="1:6" s="40" customFormat="1" x14ac:dyDescent="0.35">
      <c r="A27" s="51"/>
      <c r="B27" s="156" t="s">
        <v>348</v>
      </c>
      <c r="C27" s="153" t="s">
        <v>11</v>
      </c>
      <c r="D27" s="151">
        <v>1</v>
      </c>
      <c r="E27" s="152"/>
      <c r="F27" s="159">
        <f>Table14245[[#This Row],[Qté]]*Table14245[[#This Row],[PU]]</f>
        <v>0</v>
      </c>
    </row>
    <row r="28" spans="1:6" s="40" customFormat="1" x14ac:dyDescent="0.35">
      <c r="A28" s="241"/>
      <c r="B28" s="242"/>
      <c r="C28" s="243"/>
      <c r="D28" s="243"/>
      <c r="E28" s="243"/>
      <c r="F28" s="244"/>
    </row>
    <row r="29" spans="1:6" s="40" customFormat="1" x14ac:dyDescent="0.35">
      <c r="A29" s="238">
        <v>750</v>
      </c>
      <c r="B29" s="86" t="s">
        <v>349</v>
      </c>
      <c r="C29" s="87" t="s">
        <v>331</v>
      </c>
      <c r="D29" s="87" t="s">
        <v>331</v>
      </c>
      <c r="E29" s="87"/>
      <c r="F29" s="137"/>
    </row>
    <row r="30" spans="1:6" s="40" customFormat="1" ht="56.5" x14ac:dyDescent="0.35">
      <c r="A30" s="240" t="s">
        <v>546</v>
      </c>
      <c r="B30" s="156" t="s">
        <v>350</v>
      </c>
      <c r="C30" s="153" t="s">
        <v>11</v>
      </c>
      <c r="D30" s="151">
        <v>1</v>
      </c>
      <c r="E30" s="152"/>
      <c r="F30" s="186">
        <f>Table14245[[#This Row],[Qté]]*Table14245[[#This Row],[PU]]</f>
        <v>0</v>
      </c>
    </row>
    <row r="31" spans="1:6" s="40" customFormat="1" x14ac:dyDescent="0.35">
      <c r="A31" s="57"/>
      <c r="B31" s="28"/>
      <c r="C31" s="49"/>
      <c r="D31" s="58"/>
      <c r="E31" s="116"/>
      <c r="F31" s="129"/>
    </row>
    <row r="32" spans="1:6" s="40" customFormat="1" x14ac:dyDescent="0.35">
      <c r="A32" s="238">
        <v>760</v>
      </c>
      <c r="B32" s="86" t="s">
        <v>351</v>
      </c>
      <c r="C32" s="87" t="s">
        <v>331</v>
      </c>
      <c r="D32" s="87"/>
      <c r="E32" s="87"/>
      <c r="F32" s="137"/>
    </row>
    <row r="33" spans="1:6" s="40" customFormat="1" ht="48" customHeight="1" x14ac:dyDescent="0.35">
      <c r="A33" s="240" t="s">
        <v>547</v>
      </c>
      <c r="B33" s="187" t="s">
        <v>371</v>
      </c>
      <c r="C33" s="153" t="s">
        <v>11</v>
      </c>
      <c r="D33" s="151">
        <v>1</v>
      </c>
      <c r="E33" s="152"/>
      <c r="F33" s="186">
        <f>Table14245[[#This Row],[Qté]]*Table14245[[#This Row],[PU]]</f>
        <v>0</v>
      </c>
    </row>
    <row r="34" spans="1:6" s="40" customFormat="1" ht="54.75" customHeight="1" x14ac:dyDescent="0.35">
      <c r="A34" s="240" t="s">
        <v>548</v>
      </c>
      <c r="B34" s="188" t="s">
        <v>352</v>
      </c>
      <c r="C34" s="153" t="s">
        <v>11</v>
      </c>
      <c r="D34" s="151">
        <v>1</v>
      </c>
      <c r="E34" s="152"/>
      <c r="F34" s="189">
        <f>Table14245[[#This Row],[Qté]]*Table14245[[#This Row],[PU]]</f>
        <v>0</v>
      </c>
    </row>
    <row r="35" spans="1:6" s="40" customFormat="1" x14ac:dyDescent="0.35">
      <c r="A35" s="51"/>
      <c r="B35" s="149"/>
      <c r="C35" s="147"/>
      <c r="D35" s="154"/>
      <c r="E35" s="116"/>
      <c r="F35" s="159"/>
    </row>
    <row r="36" spans="1:6" s="40" customFormat="1" x14ac:dyDescent="0.35">
      <c r="A36" s="245">
        <v>770</v>
      </c>
      <c r="B36" s="149" t="s">
        <v>353</v>
      </c>
      <c r="C36" s="153" t="s">
        <v>11</v>
      </c>
      <c r="D36" s="151">
        <v>1</v>
      </c>
      <c r="E36" s="152"/>
      <c r="F36" s="159">
        <f>Table14245[[#This Row],[Qté]]*Table14245[[#This Row],[PU]]</f>
        <v>0</v>
      </c>
    </row>
    <row r="37" spans="1:6" ht="32.25" customHeight="1" x14ac:dyDescent="0.35">
      <c r="A37" s="245">
        <v>780</v>
      </c>
      <c r="B37" s="158" t="s">
        <v>354</v>
      </c>
      <c r="C37" s="153" t="s">
        <v>11</v>
      </c>
      <c r="D37" s="151">
        <v>1</v>
      </c>
      <c r="E37" s="152"/>
      <c r="F37" s="159">
        <f>Table14245[[#This Row],[Qté]]*Table14245[[#This Row],[PU]]</f>
        <v>0</v>
      </c>
    </row>
    <row r="38" spans="1:6" x14ac:dyDescent="0.35">
      <c r="A38" s="124"/>
      <c r="B38" s="125"/>
      <c r="C38" s="56"/>
      <c r="D38" s="126"/>
      <c r="E38" s="117"/>
      <c r="F38" s="130"/>
    </row>
    <row r="39" spans="1:6" ht="25.5" customHeight="1" x14ac:dyDescent="0.35">
      <c r="A39" s="179"/>
      <c r="B39" s="180" t="s">
        <v>549</v>
      </c>
      <c r="C39" s="180"/>
      <c r="D39" s="181"/>
      <c r="E39" s="182"/>
      <c r="F39" s="183">
        <f>SUM(F8:F37)</f>
        <v>0</v>
      </c>
    </row>
    <row r="40" spans="1:6" ht="15" customHeight="1" x14ac:dyDescent="0.35">
      <c r="A40" s="59"/>
      <c r="B40" s="178"/>
      <c r="C40" s="60"/>
      <c r="D40" s="160"/>
      <c r="E40" s="118"/>
      <c r="F40" s="131"/>
    </row>
    <row r="41" spans="1:6" ht="27.75" customHeight="1" x14ac:dyDescent="0.35"/>
    <row r="65"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138" customWidth="1"/>
    <col min="7" max="16384" width="11" style="19"/>
  </cols>
  <sheetData>
    <row r="1" spans="1:6" ht="15" thickBot="1" x14ac:dyDescent="0.4">
      <c r="A1" s="42" t="s">
        <v>0</v>
      </c>
      <c r="B1" s="42"/>
      <c r="C1" s="42"/>
      <c r="D1" s="42"/>
      <c r="E1" s="42"/>
      <c r="F1" s="127"/>
    </row>
    <row r="2" spans="1:6" ht="27" customHeight="1" x14ac:dyDescent="0.35">
      <c r="A2" s="402" t="s">
        <v>1</v>
      </c>
      <c r="B2" s="403"/>
      <c r="C2" s="403"/>
      <c r="D2" s="403"/>
      <c r="E2" s="403"/>
      <c r="F2" s="404"/>
    </row>
    <row r="3" spans="1:6" x14ac:dyDescent="0.35">
      <c r="A3" s="199" t="s">
        <v>0</v>
      </c>
      <c r="B3" s="190" t="s">
        <v>581</v>
      </c>
      <c r="C3" s="190" t="s">
        <v>580</v>
      </c>
      <c r="D3" s="191"/>
      <c r="E3" s="192"/>
      <c r="F3" s="200"/>
    </row>
    <row r="4" spans="1:6" x14ac:dyDescent="0.35">
      <c r="A4" s="201" t="s">
        <v>2</v>
      </c>
      <c r="B4" s="193" t="s">
        <v>3</v>
      </c>
      <c r="C4" s="193" t="s">
        <v>4</v>
      </c>
      <c r="D4" s="193" t="s">
        <v>5</v>
      </c>
      <c r="E4" s="193" t="s">
        <v>6</v>
      </c>
      <c r="F4" s="202" t="s">
        <v>7</v>
      </c>
    </row>
    <row r="5" spans="1:6" s="40" customFormat="1" x14ac:dyDescent="0.35">
      <c r="A5" s="203"/>
      <c r="B5" s="28"/>
      <c r="C5" s="49"/>
      <c r="D5" s="194"/>
      <c r="E5" s="195"/>
      <c r="F5" s="204"/>
    </row>
    <row r="6" spans="1:6" x14ac:dyDescent="0.35">
      <c r="A6" s="205">
        <v>800</v>
      </c>
      <c r="B6" s="395" t="s">
        <v>584</v>
      </c>
      <c r="C6" s="48"/>
      <c r="D6" s="196"/>
      <c r="E6" s="196"/>
      <c r="F6" s="206"/>
    </row>
    <row r="7" spans="1:6" x14ac:dyDescent="0.35">
      <c r="A7" s="166"/>
      <c r="B7" s="172" t="s">
        <v>550</v>
      </c>
      <c r="C7" s="168"/>
      <c r="D7" s="169"/>
      <c r="E7" s="216"/>
      <c r="F7" s="217"/>
    </row>
    <row r="8" spans="1:6" x14ac:dyDescent="0.35">
      <c r="A8" s="208">
        <v>800.1</v>
      </c>
      <c r="B8" s="53" t="s">
        <v>360</v>
      </c>
      <c r="C8" s="146" t="s">
        <v>361</v>
      </c>
      <c r="D8" s="197">
        <v>1</v>
      </c>
      <c r="E8" s="195"/>
      <c r="F8" s="204">
        <f>Table142456[[#This Row],[Qté]]*Table142456[[#This Row],[PU]]</f>
        <v>0</v>
      </c>
    </row>
    <row r="9" spans="1:6" ht="25" x14ac:dyDescent="0.35">
      <c r="A9" s="208">
        <v>800.2</v>
      </c>
      <c r="B9" s="53" t="s">
        <v>362</v>
      </c>
      <c r="C9" s="146" t="s">
        <v>361</v>
      </c>
      <c r="D9" s="197">
        <v>1</v>
      </c>
      <c r="E9" s="195"/>
      <c r="F9" s="204">
        <f>Table142456[[#This Row],[Qté]]*Table142456[[#This Row],[PU]]</f>
        <v>0</v>
      </c>
    </row>
    <row r="10" spans="1:6" x14ac:dyDescent="0.35">
      <c r="A10" s="208">
        <v>800.6</v>
      </c>
      <c r="B10" s="53" t="s">
        <v>363</v>
      </c>
      <c r="C10" s="52" t="s">
        <v>11</v>
      </c>
      <c r="D10" s="197">
        <v>1</v>
      </c>
      <c r="E10" s="195"/>
      <c r="F10" s="204">
        <f>Table142456[[#This Row],[Qté]]*Table142456[[#This Row],[PU]]</f>
        <v>0</v>
      </c>
    </row>
    <row r="11" spans="1:6" x14ac:dyDescent="0.35">
      <c r="A11" s="208">
        <v>800.7</v>
      </c>
      <c r="B11" s="53" t="s">
        <v>364</v>
      </c>
      <c r="C11" s="52" t="s">
        <v>365</v>
      </c>
      <c r="D11" s="197">
        <v>10</v>
      </c>
      <c r="E11" s="195"/>
      <c r="F11" s="204">
        <f>Table142456[[#This Row],[Qté]]*Table142456[[#This Row],[PU]]</f>
        <v>0</v>
      </c>
    </row>
    <row r="12" spans="1:6" x14ac:dyDescent="0.35">
      <c r="A12" s="166"/>
      <c r="B12" s="392" t="s">
        <v>589</v>
      </c>
      <c r="C12" s="168"/>
      <c r="D12" s="169"/>
      <c r="E12" s="216"/>
      <c r="F12" s="217">
        <f>Table142456[[#This Row],[Qté]]*Table142456[[#This Row],[PU]]</f>
        <v>0</v>
      </c>
    </row>
    <row r="13" spans="1:6" ht="42.75" customHeight="1" x14ac:dyDescent="0.35">
      <c r="A13" s="208" t="s">
        <v>366</v>
      </c>
      <c r="B13" s="393" t="s">
        <v>583</v>
      </c>
      <c r="C13" s="139" t="s">
        <v>43</v>
      </c>
      <c r="D13" s="197">
        <v>14</v>
      </c>
      <c r="E13" s="246"/>
      <c r="F13" s="247">
        <f>Table142456[[#This Row],[Qté]]*Table142456[[#This Row],[PU]]</f>
        <v>0</v>
      </c>
    </row>
    <row r="14" spans="1:6" x14ac:dyDescent="0.35">
      <c r="A14" s="208" t="s">
        <v>367</v>
      </c>
      <c r="B14" s="394" t="s">
        <v>560</v>
      </c>
      <c r="C14" s="52" t="s">
        <v>295</v>
      </c>
      <c r="D14" s="52">
        <v>1</v>
      </c>
      <c r="E14" s="195"/>
      <c r="F14" s="204">
        <f>Table142456[[#This Row],[Qté]]*Table142456[[#This Row],[PU]]</f>
        <v>0</v>
      </c>
    </row>
    <row r="15" spans="1:6" ht="30" customHeight="1" x14ac:dyDescent="0.35">
      <c r="A15" s="203"/>
      <c r="B15" s="28"/>
      <c r="C15" s="49"/>
      <c r="D15" s="58"/>
      <c r="E15" s="195"/>
      <c r="F15" s="204"/>
    </row>
    <row r="16" spans="1:6" ht="20.25" customHeight="1" x14ac:dyDescent="0.35">
      <c r="A16" s="209"/>
      <c r="B16" s="50" t="s">
        <v>368</v>
      </c>
      <c r="C16" s="50"/>
      <c r="D16" s="198"/>
      <c r="E16" s="198"/>
      <c r="F16" s="207">
        <f>SUM(F8:F14)</f>
        <v>0</v>
      </c>
    </row>
    <row r="17" spans="1:6" ht="20.25" customHeight="1" thickBot="1" x14ac:dyDescent="0.4">
      <c r="A17" s="210"/>
      <c r="B17" s="211"/>
      <c r="C17" s="212"/>
      <c r="D17" s="213"/>
      <c r="E17" s="214"/>
      <c r="F17" s="215"/>
    </row>
    <row r="18" spans="1:6" ht="21" customHeight="1" x14ac:dyDescent="0.35"/>
    <row r="19" spans="1:6" ht="19.5" customHeight="1" x14ac:dyDescent="0.35"/>
    <row r="20" spans="1:6" ht="18.75" customHeight="1" x14ac:dyDescent="0.35"/>
    <row r="21" spans="1:6" ht="18" customHeight="1" x14ac:dyDescent="0.35"/>
    <row r="22" spans="1:6" ht="19.5" customHeight="1" x14ac:dyDescent="0.35"/>
    <row r="24" spans="1:6" ht="16.5" customHeight="1" x14ac:dyDescent="0.35"/>
    <row r="25" spans="1:6" ht="27.75" customHeight="1" x14ac:dyDescent="0.35"/>
    <row r="49" ht="36.75" customHeight="1" x14ac:dyDescent="0.35"/>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2026-04-03T12:55:23Z</dcterms:modified>
  <cp:category/>
  <cp:contentStatus/>
</cp:coreProperties>
</file>