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Bordereau pour addendum\DQE addendum sans PRIX\"/>
    </mc:Choice>
  </mc:AlternateContent>
  <xr:revisionPtr revIDLastSave="0" documentId="13_ncr:1_{4C21C5FF-CACF-4D2A-A738-0562CDED72B2}" xr6:coauthVersionLast="47" xr6:coauthVersionMax="47" xr10:uidLastSave="{00000000-0000-0000-0000-000000000000}"/>
  <bookViews>
    <workbookView xWindow="-110" yWindow="-110" windowWidth="19420" windowHeight="10300" tabRatio="770" xr2:uid="{00000000-000D-0000-FFFF-FFFF00000000}"/>
  </bookViews>
  <sheets>
    <sheet name="RECAP" sheetId="23" r:id="rId1"/>
    <sheet name="BLOC ADMIN. SALLE DE CLASSE" sheetId="19" r:id="rId2"/>
    <sheet name="SANITAIRE" sheetId="14" r:id="rId3"/>
    <sheet name="FORATION" sheetId="21" r:id="rId4"/>
    <sheet name="AMENAGEMENT EXTERIEURE" sheetId="2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19" l="1"/>
  <c r="F47" i="19"/>
  <c r="F164" i="19"/>
  <c r="F163" i="19"/>
  <c r="F162" i="19"/>
  <c r="F161" i="19"/>
  <c r="F73" i="19"/>
  <c r="F72" i="19"/>
  <c r="F71" i="19"/>
  <c r="F70" i="19"/>
  <c r="F82" i="19"/>
  <c r="F83" i="19"/>
  <c r="F74" i="19" l="1"/>
  <c r="F165" i="19"/>
  <c r="F171" i="19" l="1"/>
  <c r="F172" i="19"/>
  <c r="F173" i="19"/>
  <c r="F174" i="19"/>
  <c r="F175" i="19"/>
  <c r="F170" i="19"/>
  <c r="F86" i="14"/>
  <c r="D115" i="14"/>
  <c r="D114" i="14"/>
  <c r="D113" i="14"/>
  <c r="D110" i="14"/>
  <c r="D109" i="14"/>
  <c r="F12" i="22"/>
  <c r="D14" i="21"/>
  <c r="F14" i="21" s="1"/>
  <c r="F14" i="22"/>
  <c r="F13" i="22"/>
  <c r="F11" i="22"/>
  <c r="F10" i="22"/>
  <c r="F9" i="22"/>
  <c r="F8" i="22"/>
  <c r="F37" i="21"/>
  <c r="F36" i="21"/>
  <c r="F34" i="21"/>
  <c r="F33" i="21"/>
  <c r="F30" i="21"/>
  <c r="F27" i="21"/>
  <c r="F26" i="21"/>
  <c r="F23" i="21"/>
  <c r="F22" i="21"/>
  <c r="F21" i="21"/>
  <c r="F18" i="21"/>
  <c r="F17" i="21"/>
  <c r="F16" i="21"/>
  <c r="F15" i="21"/>
  <c r="F13" i="21"/>
  <c r="F10" i="21"/>
  <c r="F9" i="21"/>
  <c r="F156" i="19"/>
  <c r="F155" i="19"/>
  <c r="F154" i="19"/>
  <c r="F153" i="19"/>
  <c r="F152" i="19"/>
  <c r="F151" i="19"/>
  <c r="F150" i="19"/>
  <c r="F149" i="19"/>
  <c r="F148" i="19"/>
  <c r="F147" i="19"/>
  <c r="F143" i="19"/>
  <c r="D142" i="19"/>
  <c r="F142" i="19" s="1"/>
  <c r="F141" i="19"/>
  <c r="F140" i="19"/>
  <c r="F139" i="19"/>
  <c r="F135" i="19"/>
  <c r="F134" i="19"/>
  <c r="F133" i="19"/>
  <c r="F132" i="19"/>
  <c r="F131" i="19"/>
  <c r="F130" i="19"/>
  <c r="F125" i="19"/>
  <c r="F124" i="19"/>
  <c r="F123" i="19"/>
  <c r="F122" i="19"/>
  <c r="F121" i="19"/>
  <c r="F120" i="19"/>
  <c r="F119" i="19"/>
  <c r="F118" i="19"/>
  <c r="F117" i="19"/>
  <c r="F116" i="19"/>
  <c r="F115" i="19"/>
  <c r="F114" i="19"/>
  <c r="F113" i="19"/>
  <c r="F108" i="19"/>
  <c r="F107" i="19"/>
  <c r="F106" i="19"/>
  <c r="F105" i="19"/>
  <c r="F104" i="19"/>
  <c r="F103" i="19"/>
  <c r="F102" i="19"/>
  <c r="F98" i="19"/>
  <c r="F97" i="19"/>
  <c r="F96" i="19"/>
  <c r="F95" i="19"/>
  <c r="F94" i="19"/>
  <c r="F93" i="19"/>
  <c r="F89" i="19"/>
  <c r="F88" i="19"/>
  <c r="F87" i="19"/>
  <c r="D86" i="19"/>
  <c r="F86" i="19" s="1"/>
  <c r="D85" i="19"/>
  <c r="F85" i="19" s="1"/>
  <c r="F84" i="19"/>
  <c r="F65" i="19"/>
  <c r="F64" i="19"/>
  <c r="F63" i="19"/>
  <c r="F62" i="19"/>
  <c r="F61" i="19"/>
  <c r="F60" i="19"/>
  <c r="F56" i="19"/>
  <c r="F55" i="19"/>
  <c r="F54" i="19"/>
  <c r="F53" i="19"/>
  <c r="F52" i="19"/>
  <c r="F51" i="19"/>
  <c r="F46" i="19"/>
  <c r="F45" i="19"/>
  <c r="F44" i="19"/>
  <c r="F43" i="19"/>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66" i="19" l="1"/>
  <c r="F39" i="21"/>
  <c r="C9" i="23" s="1"/>
  <c r="F194" i="14"/>
  <c r="F8" i="19"/>
  <c r="F16" i="22"/>
  <c r="C10" i="23" s="1"/>
  <c r="F176" i="19"/>
  <c r="F127" i="19"/>
  <c r="F102" i="14"/>
  <c r="F176" i="14"/>
  <c r="F61" i="14"/>
  <c r="F156" i="14"/>
  <c r="F82" i="14"/>
  <c r="F68" i="14"/>
  <c r="F163" i="14"/>
  <c r="F90" i="19"/>
  <c r="F144" i="19"/>
  <c r="F30" i="19"/>
  <c r="F57" i="19"/>
  <c r="F109" i="19"/>
  <c r="F22" i="19"/>
  <c r="F99" i="19"/>
  <c r="F136" i="19"/>
  <c r="F157"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76" i="19" l="1"/>
  <c r="F77" i="19" s="1"/>
  <c r="F166" i="19"/>
  <c r="F20" i="14"/>
  <c r="F134" i="14"/>
  <c r="F127" i="14"/>
  <c r="F118" i="14"/>
  <c r="F74" i="14"/>
  <c r="F50" i="14"/>
  <c r="F37" i="14"/>
  <c r="F29" i="14"/>
  <c r="F178" i="19" l="1"/>
  <c r="C7" i="23"/>
  <c r="F195" i="14"/>
  <c r="F104" i="14"/>
  <c r="F197" i="14" l="1"/>
  <c r="C8" i="23" s="1"/>
  <c r="C11" i="23" s="1"/>
</calcChain>
</file>

<file path=xl/sharedStrings.xml><?xml version="1.0" encoding="utf-8"?>
<sst xmlns="http://schemas.openxmlformats.org/spreadsheetml/2006/main" count="957" uniqueCount="591">
  <si>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</si>
  <si>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</si>
  <si>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</si>
  <si>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</si>
  <si>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</si>
  <si>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</si>
  <si>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</si>
  <si>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</si>
  <si>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</si>
  <si>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</si>
  <si>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</si>
  <si>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</si>
  <si>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</si>
  <si>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</si>
  <si>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</si>
  <si>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BATIMENT PEDAGOGIQUE DE 03 SALLES DE CLASSES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</si>
  <si>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</si>
  <si>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</si>
  <si>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</si>
  <si>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</si>
  <si>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</si>
  <si>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</si>
  <si>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</si>
  <si>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</si>
  <si>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</si>
  <si>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</si>
  <si>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</si>
  <si>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</si>
  <si>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</si>
  <si>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</si>
  <si>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</si>
  <si>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</si>
  <si>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</si>
  <si>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</si>
  <si>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</si>
  <si>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</si>
  <si>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</si>
  <si>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</si>
  <si>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</si>
  <si>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</si>
  <si>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</si>
  <si>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</si>
  <si>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</si>
  <si>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</si>
  <si>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</si>
  <si>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</si>
  <si>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</si>
  <si>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</si>
  <si>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</si>
  <si>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</si>
  <si>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</si>
  <si>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</si>
  <si>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</si>
  <si>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</si>
  <si>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</si>
  <si>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</si>
  <si>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</si>
  <si>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</si>
  <si>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</si>
  <si>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</si>
  <si>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</si>
  <si>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</si>
  <si>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family val="2"/>
      </rPr>
      <t>BG 28/</t>
    </r>
    <r>
      <rPr>
        <sz val="10"/>
        <color rgb="FF000000"/>
        <rFont val="Arial"/>
        <family val="2"/>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</si>
  <si>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</si>
  <si>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</si>
  <si>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</si>
  <si>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</si>
  <si>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</si>
  <si>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</si>
  <si>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</si>
  <si>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</si>
  <si>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</si>
  <si>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</si>
  <si>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</si>
  <si>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</si>
  <si>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</si>
  <si>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</si>
  <si>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</si>
  <si>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</si>
  <si>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</si>
  <si>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</si>
  <si>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</si>
  <si>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</si>
  <si>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</si>
  <si>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</si>
  <si>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</si>
  <si>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</si>
  <si>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</si>
  <si>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</si>
  <si>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</si>
  <si>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</si>
  <si>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</si>
  <si>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</si>
  <si>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</si>
  <si>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</si>
  <si>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</si>
  <si>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</si>
  <si>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</si>
  <si>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</si>
  <si>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</si>
  <si>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</si>
  <si>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</si>
  <si>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</si>
  <si>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</si>
  <si>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</si>
  <si>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</si>
  <si>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</si>
  <si>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</si>
  <si>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</si>
  <si>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</si>
  <si>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</si>
  <si>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 xml:space="preserve">BATIMENT ADMINISTRATIF </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</si>
  <si>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</si>
  <si>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</si>
  <si>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</si>
  <si>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</si>
  <si>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</si>
  <si>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</si>
  <si>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</si>
  <si>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</si>
  <si>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</si>
  <si>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</si>
  <si>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</si>
  <si>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</si>
  <si>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</si>
  <si>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</si>
  <si>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</si>
  <si>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</si>
  <si>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</si>
  <si>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</si>
  <si>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</si>
  <si>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</si>
  <si>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</si>
  <si>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</si>
  <si>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</si>
  <si>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</si>
  <si>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</si>
  <si>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</si>
  <si>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</si>
  <si>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</si>
  <si>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</si>
  <si>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</si>
  <si>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</si>
  <si>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</si>
  <si>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</si>
  <si>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</si>
  <si>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</si>
  <si>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</si>
  <si>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</si>
  <si>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</si>
  <si>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</si>
  <si>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</si>
  <si>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</si>
  <si>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</si>
  <si>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</si>
  <si>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</si>
  <si>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</si>
  <si>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</si>
  <si>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</si>
  <si>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</si>
  <si>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</si>
  <si>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</si>
  <si>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</si>
  <si>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</si>
  <si>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</si>
  <si>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</si>
  <si>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</si>
  <si>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</si>
  <si>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</si>
  <si>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</si>
  <si>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</si>
  <si>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</si>
  <si>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</si>
  <si>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</si>
  <si>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</si>
  <si>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</si>
  <si>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</si>
  <si>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</si>
  <si>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</si>
  <si>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</si>
  <si>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</si>
  <si>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</si>
  <si>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</si>
  <si>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</si>
  <si>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</si>
  <si>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</si>
  <si>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</si>
  <si>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</si>
  <si>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</si>
  <si>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</si>
  <si>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</si>
  <si>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</si>
  <si>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</si>
  <si>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</si>
  <si>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</si>
  <si>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</si>
  <si>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</si>
  <si>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</si>
  <si>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</si>
  <si>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</si>
  <si>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</si>
  <si>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</si>
  <si>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</si>
  <si>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</si>
  <si>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</si>
  <si>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</si>
  <si>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</si>
  <si>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</si>
  <si>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</si>
  <si>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</si>
  <si>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</si>
  <si>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</si>
  <si>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</si>
  <si>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</si>
  <si>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</si>
  <si>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</si>
  <si>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</si>
  <si>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</si>
  <si>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</si>
  <si>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</si>
  <si>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</si>
  <si>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</si>
  <si>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</si>
  <si>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</si>
  <si>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</si>
  <si>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</si>
  <si>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</si>
  <si>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</si>
  <si>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</si>
  <si>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</si>
  <si>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</si>
  <si>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</si>
  <si>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</si>
  <si>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family val="2"/>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</si>
  <si>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</si>
  <si>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</si>
  <si>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</si>
  <si>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</si>
  <si>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</si>
  <si>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</si>
  <si>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</si>
  <si>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</si>
  <si>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</si>
  <si>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</si>
  <si>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family val="2"/>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</si>
  <si>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</si>
  <si>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</si>
  <si>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</si>
  <si>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</si>
  <si>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</si>
  <si>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</si>
  <si>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</si>
  <si>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</si>
  <si>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</si>
  <si>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</si>
  <si>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</si>
  <si>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</si>
  <si>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</si>
  <si>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</si>
  <si>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</si>
  <si>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</si>
  <si>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</si>
  <si>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</si>
  <si>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</si>
  <si>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</si>
  <si>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</si>
  <si>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</si>
  <si>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</si>
  <si>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</si>
  <si>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</si>
  <si>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</si>
  <si>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</si>
  <si>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</si>
  <si>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</si>
  <si>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</si>
  <si>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</si>
  <si>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</si>
  <si>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</si>
  <si>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</si>
  <si>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</si>
  <si>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</si>
  <si>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</si>
  <si>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</si>
  <si>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</si>
  <si>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</si>
  <si>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</si>
  <si>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</si>
  <si>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</si>
  <si>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</si>
  <si>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</si>
  <si>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</si>
  <si>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</si>
  <si>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</si>
  <si>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</si>
  <si>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</si>
  <si>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</si>
  <si>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</si>
  <si>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</si>
  <si>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</si>
  <si>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</si>
  <si>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</si>
  <si>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</si>
  <si>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</si>
  <si>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</si>
  <si>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</si>
  <si>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</si>
  <si>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</si>
  <si>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</si>
  <si>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</si>
  <si>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</si>
  <si>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</si>
  <si>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</si>
  <si>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</si>
  <si>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</si>
  <si>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</si>
  <si>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</si>
  <si>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</si>
  <si>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</si>
  <si>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</si>
  <si>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</si>
  <si>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</si>
  <si>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</si>
  <si>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</si>
  <si>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</si>
  <si>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</si>
  <si>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</si>
  <si>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</si>
  <si>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</si>
  <si>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</si>
  <si>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</si>
  <si>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</si>
  <si>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</si>
  <si>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</si>
  <si>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</si>
  <si>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</si>
  <si>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</si>
  <si>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</si>
  <si>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</si>
  <si>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</si>
  <si>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</si>
  <si>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</si>
  <si>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</si>
  <si>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</si>
  <si>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family val="2"/>
      </rPr>
      <t>3</t>
    </r>
    <r>
      <rPr>
        <sz val="11"/>
        <rFont val="Arial"/>
        <family val="2"/>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</si>
  <si>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</si>
  <si>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</si>
  <si>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</si>
  <si>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</si>
  <si>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</si>
  <si>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</si>
  <si>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</si>
  <si>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</si>
  <si>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</si>
  <si>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</si>
  <si>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</si>
  <si>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</si>
  <si>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</si>
  <si>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</si>
  <si>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</si>
  <si>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</si>
  <si>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</si>
  <si>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</si>
  <si>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</si>
  <si>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</si>
  <si>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</si>
  <si>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</si>
  <si>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</si>
  <si>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</si>
  <si>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</si>
  <si>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</si>
  <si>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</si>
  <si>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</si>
  <si>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</si>
  <si>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</si>
  <si>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</si>
  <si>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SOUS-TOTAL POSTE BLOC PEDAGOGIQUE DE 3 SALLES DE CLASSE</t>
  </si>
  <si>
    <t>Fosse septique humide</t>
  </si>
  <si>
    <t>Maçonnerie en bloc creux 15x20x40</t>
  </si>
  <si>
    <t>Maçonnerie en bloc creux 10x20x40 (urinoires)</t>
  </si>
  <si>
    <t>Maçonnerie en blocs creux de 15x20x40</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</si>
  <si>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</si>
  <si>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</si>
  <si>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</si>
  <si>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</si>
  <si>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</si>
  <si>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</si>
  <si>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</si>
  <si>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</si>
  <si>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</si>
  <si>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</si>
  <si>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</si>
  <si>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</si>
  <si>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</si>
  <si>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</si>
  <si>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</si>
  <si>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</si>
  <si>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</si>
  <si>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</si>
  <si>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</si>
  <si>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</si>
  <si>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</si>
  <si>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</si>
  <si>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</si>
  <si>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</si>
  <si>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</si>
  <si>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</si>
  <si>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</si>
  <si>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</si>
  <si>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</si>
  <si>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</si>
  <si>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</si>
  <si>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</si>
  <si>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</si>
  <si>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</si>
  <si>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</si>
  <si>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</si>
  <si>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</si>
  <si>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</si>
  <si>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</si>
  <si>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</si>
  <si>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</si>
  <si>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</si>
  <si>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</si>
  <si>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</si>
  <si>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</si>
  <si>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</si>
  <si>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</si>
  <si>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</si>
  <si>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</si>
  <si>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</si>
  <si>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</si>
  <si>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</si>
  <si>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</si>
  <si>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</si>
  <si>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</si>
  <si>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</si>
  <si>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</si>
  <si>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</si>
  <si>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</si>
  <si>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</si>
  <si>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</si>
  <si>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</si>
  <si>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</si>
  <si>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</si>
  <si>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</si>
  <si>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</si>
  <si>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</si>
  <si>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</si>
  <si>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</si>
  <si>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</si>
  <si>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</si>
  <si>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</si>
  <si>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</si>
  <si>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</si>
  <si>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</si>
  <si>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</si>
  <si>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</si>
  <si>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</si>
  <si>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</si>
  <si>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</si>
  <si>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</si>
  <si>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</si>
  <si>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</si>
  <si>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</si>
  <si>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</si>
  <si>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</si>
  <si>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</si>
  <si>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</si>
  <si>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</si>
  <si>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</si>
  <si>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</si>
  <si>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</si>
  <si>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</si>
  <si>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</si>
  <si>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</si>
  <si>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</si>
  <si>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</si>
  <si>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</si>
  <si>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</si>
  <si>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</si>
  <si>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</si>
  <si>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</si>
  <si>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</si>
  <si>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</si>
  <si>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</si>
  <si>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</si>
  <si>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</si>
  <si>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</si>
  <si>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</si>
  <si>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</si>
  <si>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</si>
  <si>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</si>
  <si>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</si>
  <si>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</si>
  <si>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</si>
  <si>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</si>
  <si>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</si>
  <si>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</si>
  <si>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</si>
  <si>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</si>
  <si>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</si>
  <si>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</si>
  <si>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</si>
  <si>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</si>
  <si>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</si>
  <si>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</si>
  <si>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</si>
  <si>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</si>
  <si>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</si>
  <si>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</si>
  <si>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</si>
  <si>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</si>
  <si>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</si>
  <si>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</si>
  <si>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</si>
  <si>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</si>
  <si>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</si>
  <si>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</si>
  <si>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</si>
  <si>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</si>
  <si>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</si>
  <si>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</si>
  <si>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</si>
  <si>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</si>
  <si>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</si>
  <si>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</si>
  <si>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</si>
  <si>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</si>
  <si>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</si>
  <si>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</si>
  <si>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</si>
  <si>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</si>
  <si>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</si>
  <si>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</si>
  <si>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</si>
  <si>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</si>
  <si>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</si>
  <si>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</si>
  <si>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</si>
  <si>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</si>
  <si>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</si>
  <si>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</si>
  <si>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</si>
  <si>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</si>
  <si>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</si>
  <si>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</si>
  <si>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</si>
  <si>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</si>
  <si>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</si>
  <si>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 xml:space="preserve">Amenagement extérieure </t>
  </si>
  <si>
    <t>BLOC ADMINISTRATIF ET SALLES DE CLASSE</t>
  </si>
  <si>
    <t>BLOC SANITAIRE FILLE ET GARCON</t>
  </si>
  <si>
    <t>FORATION</t>
  </si>
  <si>
    <t>I</t>
  </si>
  <si>
    <t>II</t>
  </si>
  <si>
    <t>IV</t>
  </si>
  <si>
    <t>V</t>
  </si>
  <si>
    <t xml:space="preserve">TABLEAU RECAPUTILATIF </t>
  </si>
  <si>
    <t>GRAND TOTAL SANITAIRES GARCONS ET FILLES</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</si>
  <si>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</si>
  <si>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</si>
  <si>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</si>
  <si>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</si>
  <si>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</si>
  <si>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</si>
  <si>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</si>
  <si>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</si>
  <si>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</si>
  <si>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</si>
  <si>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</si>
  <si>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</si>
  <si>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</si>
  <si>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</si>
  <si>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</si>
  <si>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</si>
  <si>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</si>
  <si>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</si>
  <si>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</si>
  <si>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</si>
  <si>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EP BAKUA MPUNGA</t>
  </si>
  <si>
    <t>MIABI</t>
  </si>
  <si>
    <t>Lot 04</t>
  </si>
  <si>
    <t>SOUS-TOTAL POSTE 2 BLOCS PEDAGOGIQUES DE 3 SALLES DE CLASSE</t>
  </si>
  <si>
    <t>Protection du forage par une clôture de 14 mètres</t>
  </si>
  <si>
    <t xml:space="preserve">Fourniture et installation d'une clôture de protection du forage et de sa partie de commande en tube metallique de 0,4*0,6,  hauteur de: 2,2 m - avec poteaux intermediaires en tuyau 3 pouce sur un socle en béton armé </t>
  </si>
  <si>
    <t>AMENAGEMENT EXTERIEUR</t>
  </si>
  <si>
    <t>TOTAL HT CONSTRUCTION DE L'ECOLE PRIMAIRE BAKUA MPUNGA</t>
  </si>
  <si>
    <t>200.2.1.5</t>
  </si>
  <si>
    <t xml:space="preserve">Fo et po imposte (100cm*52cm) métallique - Chassis à lames NACO  (verre clair Ep: 5mm - leviers latéraux gauches rabattables avec blocage en position fermée.) sur tube rectangulaire de 30/60 avec ouverture extérieur y compris antirouille,  target de blocage à 02 niveaux. </t>
  </si>
  <si>
    <t xml:space="preserve">Fo et po fenêtre (130cm*105cm) métallique en tôles pleines  (Ep: 2mm) sur tube rectangulaire de 30/60 avec ouverture extérieur y compris antirouille,  targette (Verrou) de blocage à 02 niveaux. </t>
  </si>
  <si>
    <t>Construction d'une fosse septique pour 20 usagers y compris regards ou chambre de visite, raccordement aux toilettes et mis en fonctionnement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</si>
</sst>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quot; &quot;#,##0.00&quot;   &quot;;&quot;-&quot;#,##0.00&quot;   &quot;;&quot; -&quot;00&quot;   &quot;;&quot; &quot;@&quot; &quot;"/>
    <numFmt numFmtId="167" formatCode="_-[$$-409]* #,##0.00_ ;_-[$$-409]* \-#,##0.00\ ;_-[$$-409]* &quot;-&quot;??_ ;_-@_ "/>
    <numFmt numFmtId="168" formatCode="_([$$-409]* #,##0.00_);_([$$-409]* \(#,##0.00\);_([$$-409]* &quot;-&quot;??_);_(@_)"/>
    <numFmt numFmtId="169" formatCode="&quot;$&quot;#,##0.00"/>
  </numFmts>
  <fonts count="47" x14ac:knownFonts="1">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1"/>
      <color rgb="FF000000"/>
      <name val="Calibri"/>
      <family val="2"/>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amily val="2"/>
    </font>
    <font>
      <b/>
      <sz val="10"/>
      <color rgb="FF000000"/>
      <name val="Arial"/>
      <family val="2"/>
    </font>
    <font>
      <b/>
      <sz val="10"/>
      <name val="Arial"/>
      <family val="2"/>
    </font>
    <font>
      <sz val="10"/>
      <name val="Arial"/>
      <family val="2"/>
    </font>
    <font>
      <sz val="10"/>
      <color theme="1"/>
      <name val="Arial"/>
      <family val="2"/>
    </font>
    <font>
      <b/>
      <i/>
      <sz val="10"/>
      <name val="Arial"/>
      <family val="2"/>
    </font>
    <font>
      <sz val="11"/>
      <color rgb="FF000000"/>
      <name val="Arial"/>
      <family val="2"/>
    </font>
    <font>
      <sz val="11"/>
      <color theme="1"/>
      <name val="Arial"/>
      <family val="2"/>
    </font>
    <font>
      <b/>
      <sz val="10"/>
      <color theme="1"/>
      <name val="Arial"/>
      <family val="2"/>
    </font>
    <font>
      <i/>
      <sz val="10"/>
      <color rgb="FF000000"/>
      <name val="Arial"/>
      <family val="2"/>
    </font>
    <font>
      <vertAlign val="superscript"/>
      <sz val="10"/>
      <color rgb="FF000000"/>
      <name val="Arial"/>
      <family val="2"/>
    </font>
    <font>
      <sz val="11"/>
      <color rgb="FF000000"/>
      <name val="Calibri"/>
      <family val="2"/>
      <scheme val="minor"/>
    </font>
    <font>
      <sz val="10"/>
      <color rgb="FF000000"/>
      <name val="Arial"/>
      <family val="2"/>
    </font>
    <font>
      <vertAlign val="superscript"/>
      <sz val="11"/>
      <color rgb="FF000000"/>
      <name val="Times New Roman"/>
      <family val="1"/>
    </font>
    <font>
      <vertAlign val="superscript"/>
      <sz val="11"/>
      <name val="Arial"/>
      <family val="2"/>
    </font>
    <font>
      <sz val="11"/>
      <name val="Arial"/>
      <family val="2"/>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4"/>
      <color rgb="FF000000"/>
      <name val="Arial"/>
      <family val="2"/>
    </font>
    <font>
      <b/>
      <sz val="14"/>
      <color theme="1"/>
      <name val="Arial"/>
      <family val="2"/>
    </font>
    <font>
      <b/>
      <sz val="10"/>
      <color theme="1"/>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b/>
      <sz val="10"/>
      <color rgb="FF000000"/>
      <name val="Georgia"/>
      <family val="1"/>
    </font>
    <font>
      <sz val="10"/>
      <color rgb="FF000000"/>
      <name val="Georgia"/>
      <family val="1"/>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6"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397">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4" fillId="15" borderId="1" xfId="0" applyFont="1" applyFill="1" applyBorder="1" applyAlignment="1">
      <alignment vertical="center" wrapText="1"/>
    </xf>
    <xf numFmtId="0" fontId="14" fillId="14" borderId="1" xfId="0" applyFont="1" applyFill="1" applyBorder="1" applyAlignment="1">
      <alignment vertical="center" wrapText="1"/>
    </xf>
    <xf numFmtId="0" fontId="13" fillId="14" borderId="1" xfId="3" applyFont="1" applyFill="1" applyBorder="1" applyAlignment="1">
      <alignment vertical="center" wrapText="1"/>
    </xf>
    <xf numFmtId="0" fontId="20"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5" fillId="7" borderId="1" xfId="3" applyFont="1" applyFill="1" applyBorder="1" applyAlignment="1">
      <alignment horizontal="left" vertical="center" wrapText="1"/>
    </xf>
    <xf numFmtId="0" fontId="16" fillId="7" borderId="1" xfId="3" applyFont="1" applyFill="1" applyBorder="1" applyAlignment="1">
      <alignment horizontal="center" vertical="center"/>
    </xf>
    <xf numFmtId="164" fontId="16" fillId="7" borderId="2" xfId="4" applyFont="1" applyFill="1" applyBorder="1" applyAlignment="1">
      <alignment horizontal="center" vertical="center"/>
    </xf>
    <xf numFmtId="0" fontId="16" fillId="3" borderId="4" xfId="3" applyFont="1" applyFill="1" applyBorder="1" applyAlignment="1">
      <alignment horizontal="center" vertical="center" wrapText="1"/>
    </xf>
    <xf numFmtId="0" fontId="16" fillId="3" borderId="1" xfId="3" applyFont="1" applyFill="1" applyBorder="1" applyAlignment="1">
      <alignment horizontal="center" vertical="center" wrapText="1"/>
    </xf>
    <xf numFmtId="164" fontId="16" fillId="3" borderId="2" xfId="4" applyFont="1" applyFill="1" applyBorder="1" applyAlignment="1">
      <alignment horizontal="center" vertical="center" wrapText="1"/>
    </xf>
    <xf numFmtId="0" fontId="15" fillId="8" borderId="4" xfId="3" applyFont="1" applyFill="1" applyBorder="1" applyAlignment="1">
      <alignment vertical="center" wrapText="1"/>
    </xf>
    <xf numFmtId="0" fontId="15" fillId="8" borderId="1" xfId="3" applyFont="1" applyFill="1" applyBorder="1" applyAlignment="1">
      <alignment vertical="center" wrapText="1"/>
    </xf>
    <xf numFmtId="164" fontId="15" fillId="8" borderId="2" xfId="4" applyFont="1" applyFill="1" applyBorder="1" applyAlignment="1">
      <alignment vertical="center" wrapText="1"/>
    </xf>
    <xf numFmtId="0" fontId="16" fillId="0" borderId="4" xfId="3" applyFont="1" applyBorder="1" applyAlignment="1">
      <alignment horizontal="center" vertical="center"/>
    </xf>
    <xf numFmtId="0" fontId="13" fillId="0" borderId="1" xfId="3" applyFont="1" applyBorder="1" applyAlignment="1">
      <alignment vertical="center" wrapText="1"/>
    </xf>
    <xf numFmtId="0" fontId="16" fillId="0" borderId="1" xfId="3" applyFont="1" applyBorder="1" applyAlignment="1">
      <alignment horizontal="center" vertical="center" wrapText="1"/>
    </xf>
    <xf numFmtId="164" fontId="16" fillId="0" borderId="2" xfId="4"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 xfId="3" applyFont="1" applyFill="1" applyBorder="1" applyAlignment="1">
      <alignment horizontal="left" vertical="center" wrapText="1"/>
    </xf>
    <xf numFmtId="0" fontId="16" fillId="10" borderId="1" xfId="3" applyFont="1" applyFill="1" applyBorder="1" applyAlignment="1">
      <alignment horizontal="center" vertical="center" wrapText="1"/>
    </xf>
    <xf numFmtId="164" fontId="16" fillId="10" borderId="2" xfId="4" applyFont="1" applyFill="1" applyBorder="1" applyAlignment="1">
      <alignment horizontal="center" vertical="center" wrapText="1"/>
    </xf>
    <xf numFmtId="164" fontId="16" fillId="10" borderId="8" xfId="4"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1" xfId="3" applyFont="1" applyFill="1" applyBorder="1" applyAlignment="1">
      <alignment horizontal="left" vertical="center" wrapText="1"/>
    </xf>
    <xf numFmtId="2" fontId="16" fillId="3" borderId="4" xfId="3" applyNumberFormat="1" applyFont="1" applyFill="1" applyBorder="1" applyAlignment="1">
      <alignment horizontal="center" vertical="center" wrapText="1"/>
    </xf>
    <xf numFmtId="2" fontId="16"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2" fontId="15" fillId="3" borderId="4" xfId="3" applyNumberFormat="1" applyFont="1" applyFill="1" applyBorder="1" applyAlignment="1">
      <alignment horizontal="center" vertical="center" wrapText="1"/>
    </xf>
    <xf numFmtId="2" fontId="15" fillId="3" borderId="1" xfId="3" applyNumberFormat="1" applyFont="1" applyFill="1" applyBorder="1" applyAlignment="1">
      <alignment horizontal="left" vertical="center" wrapText="1"/>
    </xf>
    <xf numFmtId="2" fontId="15" fillId="3" borderId="1" xfId="3" applyNumberFormat="1" applyFont="1" applyFill="1" applyBorder="1" applyAlignment="1">
      <alignment horizontal="center" vertical="center" wrapText="1"/>
    </xf>
    <xf numFmtId="164" fontId="15" fillId="0" borderId="2" xfId="4" applyFont="1" applyFill="1" applyBorder="1" applyAlignment="1">
      <alignment horizontal="center" vertical="center" wrapText="1"/>
    </xf>
    <xf numFmtId="0" fontId="15" fillId="0" borderId="4" xfId="3" applyFont="1" applyBorder="1" applyAlignment="1">
      <alignment vertical="center" wrapText="1"/>
    </xf>
    <xf numFmtId="0" fontId="15" fillId="0" borderId="1" xfId="3" applyFont="1" applyBorder="1" applyAlignment="1">
      <alignment vertical="center" wrapText="1"/>
    </xf>
    <xf numFmtId="164" fontId="15" fillId="0" borderId="2" xfId="4" applyFont="1" applyFill="1" applyBorder="1" applyAlignment="1">
      <alignment vertical="center" wrapText="1"/>
    </xf>
    <xf numFmtId="0" fontId="16" fillId="12" borderId="4" xfId="3" applyFont="1" applyFill="1" applyBorder="1" applyAlignment="1">
      <alignment horizontal="center" vertical="center" wrapText="1"/>
    </xf>
    <xf numFmtId="0" fontId="16" fillId="12" borderId="1" xfId="3" applyFont="1" applyFill="1" applyBorder="1" applyAlignment="1">
      <alignment horizontal="center" vertical="center" wrapText="1"/>
    </xf>
    <xf numFmtId="164" fontId="16" fillId="12" borderId="2" xfId="4" applyFont="1" applyFill="1" applyBorder="1" applyAlignment="1">
      <alignment horizontal="center" vertical="center" wrapText="1"/>
    </xf>
    <xf numFmtId="0" fontId="16" fillId="0" borderId="4" xfId="3" applyFont="1" applyBorder="1" applyAlignment="1">
      <alignment horizontal="center" vertical="center" wrapText="1"/>
    </xf>
    <xf numFmtId="0" fontId="14" fillId="0" borderId="1" xfId="0" applyFont="1" applyBorder="1" applyAlignment="1">
      <alignment vertical="center" wrapText="1"/>
    </xf>
    <xf numFmtId="0" fontId="14" fillId="16" borderId="1" xfId="0" applyFont="1" applyFill="1" applyBorder="1" applyAlignment="1">
      <alignment vertical="center" wrapText="1"/>
    </xf>
    <xf numFmtId="0" fontId="16" fillId="3" borderId="9" xfId="3" applyFont="1" applyFill="1" applyBorder="1" applyAlignment="1">
      <alignment horizontal="center" vertical="center" wrapText="1"/>
    </xf>
    <xf numFmtId="0" fontId="15" fillId="8" borderId="23" xfId="3" applyFont="1" applyFill="1" applyBorder="1" applyAlignment="1">
      <alignment vertical="center" wrapText="1"/>
    </xf>
    <xf numFmtId="0" fontId="15" fillId="8" borderId="24" xfId="3" applyFont="1" applyFill="1" applyBorder="1" applyAlignment="1">
      <alignment vertical="center" wrapText="1"/>
    </xf>
    <xf numFmtId="164" fontId="15" fillId="8" borderId="25" xfId="4" applyFont="1" applyFill="1" applyBorder="1" applyAlignment="1">
      <alignment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0" borderId="16" xfId="3" applyFont="1" applyBorder="1" applyAlignment="1">
      <alignment vertical="center" wrapText="1"/>
    </xf>
    <xf numFmtId="164" fontId="15" fillId="0" borderId="28" xfId="4" applyFont="1" applyFill="1" applyBorder="1" applyAlignment="1">
      <alignment vertical="center" wrapText="1"/>
    </xf>
    <xf numFmtId="0" fontId="15" fillId="7" borderId="2" xfId="3" applyFont="1" applyFill="1" applyBorder="1" applyAlignment="1">
      <alignment horizontal="left" vertical="center" wrapText="1"/>
    </xf>
    <xf numFmtId="0" fontId="16" fillId="7" borderId="8" xfId="3" applyFont="1" applyFill="1" applyBorder="1" applyAlignment="1">
      <alignment horizontal="center" vertical="center"/>
    </xf>
    <xf numFmtId="164" fontId="16" fillId="7" borderId="14" xfId="4" applyFont="1" applyFill="1" applyBorder="1" applyAlignment="1">
      <alignment horizontal="center" vertical="center"/>
    </xf>
    <xf numFmtId="0" fontId="16" fillId="10" borderId="12" xfId="3" applyFont="1" applyFill="1" applyBorder="1" applyAlignment="1">
      <alignment horizontal="center" vertical="center" wrapText="1"/>
    </xf>
    <xf numFmtId="164" fontId="16" fillId="3" borderId="12" xfId="4" applyFont="1" applyFill="1" applyBorder="1" applyAlignment="1">
      <alignment horizontal="center" vertical="center" wrapText="1"/>
    </xf>
    <xf numFmtId="0" fontId="17" fillId="0" borderId="1" xfId="0"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1"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2"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7" fontId="15" fillId="21" borderId="36" xfId="11" applyNumberFormat="1" applyFont="1" applyFill="1" applyBorder="1" applyAlignment="1">
      <alignment horizontal="left" vertical="center"/>
    </xf>
    <xf numFmtId="167" fontId="15" fillId="21" borderId="37" xfId="11" applyNumberFormat="1" applyFont="1" applyFill="1" applyBorder="1" applyAlignment="1">
      <alignment horizontal="left" vertical="center"/>
    </xf>
    <xf numFmtId="164" fontId="16" fillId="12" borderId="2" xfId="4" applyFont="1" applyFill="1" applyBorder="1" applyAlignment="1">
      <alignment horizontal="center"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4" fillId="15" borderId="1" xfId="0" applyFont="1" applyFill="1" applyBorder="1" applyAlignment="1">
      <alignment vertical="center"/>
    </xf>
    <xf numFmtId="0" fontId="15" fillId="8" borderId="1" xfId="3" applyFont="1" applyFill="1" applyBorder="1" applyAlignment="1">
      <alignment vertical="center"/>
    </xf>
    <xf numFmtId="0" fontId="16" fillId="11" borderId="4" xfId="3" applyFont="1" applyFill="1" applyBorder="1" applyAlignment="1">
      <alignment horizontal="center" vertical="center" wrapText="1"/>
    </xf>
    <xf numFmtId="0" fontId="14" fillId="26" borderId="9" xfId="0" applyFont="1" applyFill="1" applyBorder="1" applyAlignment="1">
      <alignment vertical="center" wrapText="1"/>
    </xf>
    <xf numFmtId="0" fontId="15" fillId="26" borderId="9" xfId="3" applyFont="1" applyFill="1" applyBorder="1" applyAlignment="1">
      <alignment vertical="center" wrapText="1"/>
    </xf>
    <xf numFmtId="164" fontId="15" fillId="26" borderId="15" xfId="4" applyFont="1" applyFill="1" applyBorder="1" applyAlignment="1">
      <alignment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4" fillId="0" borderId="0" xfId="3" applyFont="1"/>
    <xf numFmtId="0" fontId="25"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3" fillId="0" borderId="4" xfId="3" applyFont="1" applyBorder="1" applyAlignment="1">
      <alignment horizontal="center" vertical="center" wrapText="1"/>
    </xf>
    <xf numFmtId="0" fontId="13" fillId="0" borderId="1" xfId="3" applyFont="1" applyBorder="1" applyAlignment="1">
      <alignment horizontal="center" vertical="center" wrapText="1"/>
    </xf>
    <xf numFmtId="164" fontId="13" fillId="0" borderId="2" xfId="4" applyFont="1" applyFill="1" applyBorder="1" applyAlignment="1">
      <alignment horizontal="center" vertical="center"/>
    </xf>
    <xf numFmtId="0" fontId="13" fillId="3" borderId="1" xfId="3" applyFont="1" applyFill="1" applyBorder="1" applyAlignment="1">
      <alignment horizontal="center" vertical="center" wrapText="1"/>
    </xf>
    <xf numFmtId="164" fontId="13" fillId="3" borderId="2" xfId="4" applyFont="1" applyFill="1" applyBorder="1" applyAlignment="1">
      <alignment horizontal="center" vertical="center" wrapText="1"/>
    </xf>
    <xf numFmtId="164" fontId="13" fillId="3" borderId="1" xfId="4" applyFont="1" applyFill="1" applyBorder="1" applyAlignment="1">
      <alignment horizontal="center" vertical="center" wrapText="1"/>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0" fontId="17" fillId="0" borderId="26" xfId="3" applyFont="1" applyBorder="1"/>
    <xf numFmtId="0" fontId="17" fillId="0" borderId="29" xfId="3" applyFont="1" applyBorder="1"/>
    <xf numFmtId="168" fontId="17" fillId="0" borderId="8" xfId="3" applyNumberFormat="1" applyFont="1" applyBorder="1"/>
    <xf numFmtId="168" fontId="13" fillId="0" borderId="8" xfId="3" applyNumberFormat="1" applyFont="1" applyBorder="1"/>
    <xf numFmtId="0" fontId="17" fillId="26" borderId="8" xfId="3" applyFont="1" applyFill="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64" fontId="16" fillId="3" borderId="9" xfId="4" applyFont="1" applyFill="1" applyBorder="1" applyAlignment="1">
      <alignment horizontal="center" vertical="center" wrapText="1"/>
    </xf>
    <xf numFmtId="169" fontId="20" fillId="0" borderId="0" xfId="3" applyNumberFormat="1" applyFont="1"/>
    <xf numFmtId="169" fontId="15" fillId="6" borderId="16" xfId="3" applyNumberFormat="1" applyFont="1" applyFill="1" applyBorder="1" applyAlignment="1">
      <alignment horizontal="center" vertical="center" wrapText="1"/>
    </xf>
    <xf numFmtId="169" fontId="17" fillId="0" borderId="8" xfId="3" applyNumberFormat="1" applyFont="1" applyBorder="1"/>
    <xf numFmtId="169" fontId="17" fillId="0" borderId="14" xfId="3" applyNumberFormat="1" applyFont="1" applyBorder="1"/>
    <xf numFmtId="169" fontId="16" fillId="10" borderId="8" xfId="4" applyNumberFormat="1" applyFont="1" applyFill="1" applyBorder="1" applyAlignment="1">
      <alignment horizontal="center" vertical="center" wrapText="1"/>
    </xf>
    <xf numFmtId="169" fontId="17" fillId="0" borderId="17" xfId="3" applyNumberFormat="1" applyFont="1" applyBorder="1"/>
    <xf numFmtId="169" fontId="15" fillId="8" borderId="1" xfId="3" applyNumberFormat="1" applyFont="1" applyFill="1" applyBorder="1" applyAlignment="1">
      <alignment vertical="center" wrapText="1"/>
    </xf>
    <xf numFmtId="169" fontId="16" fillId="10" borderId="2" xfId="4" applyNumberFormat="1" applyFont="1" applyFill="1" applyBorder="1" applyAlignment="1">
      <alignment horizontal="center" vertical="center" wrapText="1"/>
    </xf>
    <xf numFmtId="169" fontId="17" fillId="0" borderId="27" xfId="3" applyNumberFormat="1" applyFont="1" applyBorder="1"/>
    <xf numFmtId="169" fontId="17" fillId="0" borderId="29" xfId="3" applyNumberFormat="1" applyFont="1" applyBorder="1"/>
    <xf numFmtId="169" fontId="16" fillId="7" borderId="14" xfId="4" applyNumberFormat="1" applyFont="1" applyFill="1" applyBorder="1" applyAlignment="1">
      <alignment horizontal="center" vertical="center"/>
    </xf>
    <xf numFmtId="169" fontId="21" fillId="26" borderId="8" xfId="3" applyNumberFormat="1" applyFont="1" applyFill="1" applyBorder="1"/>
    <xf numFmtId="169" fontId="17" fillId="7" borderId="8" xfId="3" applyNumberFormat="1" applyFont="1" applyFill="1" applyBorder="1"/>
    <xf numFmtId="169" fontId="17" fillId="27" borderId="8" xfId="3" applyNumberFormat="1" applyFont="1" applyFill="1" applyBorder="1"/>
    <xf numFmtId="169" fontId="17" fillId="18" borderId="8" xfId="3" applyNumberFormat="1" applyFont="1" applyFill="1" applyBorder="1"/>
    <xf numFmtId="169" fontId="13" fillId="0" borderId="8" xfId="3" applyNumberFormat="1" applyFont="1" applyBorder="1"/>
    <xf numFmtId="169" fontId="15" fillId="19" borderId="33" xfId="0" applyNumberFormat="1" applyFont="1" applyFill="1" applyBorder="1" applyAlignment="1">
      <alignment horizontal="left" vertical="center"/>
    </xf>
    <xf numFmtId="169" fontId="15" fillId="21" borderId="38" xfId="11" applyNumberFormat="1" applyFont="1" applyFill="1" applyBorder="1" applyAlignment="1">
      <alignment horizontal="left" vertical="center"/>
    </xf>
    <xf numFmtId="169" fontId="3" fillId="0" borderId="0" xfId="3" applyNumberFormat="1"/>
    <xf numFmtId="0" fontId="13" fillId="3" borderId="4" xfId="3" applyFont="1" applyFill="1" applyBorder="1" applyAlignment="1">
      <alignment horizontal="center" vertical="center" wrapText="1"/>
    </xf>
    <xf numFmtId="2" fontId="16" fillId="0" borderId="4"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0" fontId="13" fillId="0" borderId="9" xfId="0" applyFont="1" applyBorder="1" applyAlignment="1">
      <alignment vertical="center" wrapText="1"/>
    </xf>
    <xf numFmtId="169" fontId="13" fillId="0" borderId="17" xfId="3" applyNumberFormat="1" applyFont="1" applyBorder="1"/>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169" fontId="13" fillId="0" borderId="14" xfId="3" applyNumberFormat="1" applyFont="1" applyBorder="1"/>
    <xf numFmtId="164" fontId="13" fillId="12" borderId="2" xfId="4" applyFont="1" applyFill="1" applyBorder="1" applyAlignment="1">
      <alignment horizontal="center" vertical="center" wrapText="1"/>
    </xf>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7" fontId="15" fillId="23" borderId="8" xfId="11" applyNumberFormat="1" applyFont="1" applyFill="1" applyBorder="1" applyAlignment="1">
      <alignment horizontal="center" vertical="center"/>
    </xf>
    <xf numFmtId="2" fontId="16" fillId="0" borderId="8" xfId="11" applyNumberFormat="1" applyFont="1" applyFill="1" applyBorder="1" applyAlignment="1">
      <alignment horizontal="center" vertical="center"/>
    </xf>
    <xf numFmtId="167" fontId="16" fillId="0" borderId="8" xfId="11" applyNumberFormat="1" applyFont="1" applyFill="1" applyBorder="1" applyAlignment="1">
      <alignment horizontal="center" vertical="center"/>
    </xf>
    <xf numFmtId="167" fontId="15" fillId="0" borderId="8" xfId="11" applyNumberFormat="1" applyFont="1" applyFill="1" applyBorder="1" applyAlignment="1">
      <alignment horizontal="center" vertical="center"/>
    </xf>
    <xf numFmtId="164" fontId="16" fillId="0" borderId="8" xfId="4" applyFont="1" applyFill="1" applyBorder="1" applyAlignment="1">
      <alignment horizontal="center" vertical="center" wrapText="1"/>
    </xf>
    <xf numFmtId="0" fontId="13" fillId="0" borderId="13" xfId="0" applyFont="1" applyBorder="1" applyAlignment="1">
      <alignment horizontal="right" vertical="center" wrapText="1"/>
    </xf>
    <xf numFmtId="0" fontId="19" fillId="0" borderId="12" xfId="0" applyFont="1" applyBorder="1" applyAlignment="1">
      <alignment wrapText="1"/>
    </xf>
    <xf numFmtId="0" fontId="19" fillId="0" borderId="2" xfId="0" applyFont="1" applyBorder="1" applyAlignment="1">
      <alignment wrapText="1"/>
    </xf>
    <xf numFmtId="0" fontId="13" fillId="0" borderId="2" xfId="3" applyFont="1" applyBorder="1" applyAlignment="1">
      <alignment vertical="center" wrapText="1"/>
    </xf>
    <xf numFmtId="169" fontId="17" fillId="0" borderId="10" xfId="3" applyNumberFormat="1" applyFont="1" applyBorder="1"/>
    <xf numFmtId="164" fontId="15" fillId="0" borderId="12" xfId="4" applyFont="1" applyFill="1" applyBorder="1" applyAlignment="1">
      <alignment vertical="center" wrapText="1"/>
    </xf>
    <xf numFmtId="169" fontId="16" fillId="0" borderId="38" xfId="11" applyNumberFormat="1" applyFont="1" applyFill="1" applyBorder="1" applyAlignment="1">
      <alignment horizontal="center" vertical="center"/>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34" fillId="28" borderId="4" xfId="3" applyFont="1" applyFill="1" applyBorder="1" applyAlignment="1">
      <alignment horizontal="center" vertical="center"/>
    </xf>
    <xf numFmtId="0" fontId="35" fillId="28" borderId="1" xfId="3" applyFont="1" applyFill="1" applyBorder="1" applyAlignment="1">
      <alignment vertical="center" wrapText="1"/>
    </xf>
    <xf numFmtId="0" fontId="34" fillId="28" borderId="1" xfId="3" applyFont="1" applyFill="1" applyBorder="1" applyAlignment="1">
      <alignment horizontal="center" vertical="center" wrapText="1"/>
    </xf>
    <xf numFmtId="164" fontId="34" fillId="28" borderId="1" xfId="4" applyFont="1" applyFill="1" applyBorder="1" applyAlignment="1">
      <alignment horizontal="center" vertical="center" wrapText="1"/>
    </xf>
    <xf numFmtId="0" fontId="36" fillId="28" borderId="8" xfId="3" applyFont="1" applyFill="1" applyBorder="1" applyAlignment="1">
      <alignment vertical="center"/>
    </xf>
    <xf numFmtId="169" fontId="36" fillId="28" borderId="8" xfId="3" applyNumberFormat="1" applyFont="1" applyFill="1" applyBorder="1" applyAlignment="1">
      <alignment vertical="center"/>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69" fontId="9" fillId="0" borderId="8" xfId="3" applyNumberFormat="1" applyFont="1" applyBorder="1"/>
    <xf numFmtId="0" fontId="38" fillId="0" borderId="1" xfId="0" applyFont="1" applyBorder="1" applyAlignment="1">
      <alignment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right" vertical="center" wrapText="1"/>
    </xf>
    <xf numFmtId="0" fontId="31" fillId="22" borderId="40" xfId="0" applyFont="1" applyFill="1" applyBorder="1" applyAlignment="1">
      <alignment horizontal="center" vertical="center" wrapText="1"/>
    </xf>
    <xf numFmtId="0" fontId="39" fillId="24" borderId="40" xfId="0" applyFont="1" applyFill="1" applyBorder="1" applyAlignment="1">
      <alignment horizontal="right" vertical="center" wrapText="1"/>
    </xf>
    <xf numFmtId="169" fontId="31"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right" vertical="center" wrapText="1"/>
    </xf>
    <xf numFmtId="0" fontId="31" fillId="22" borderId="1" xfId="0" applyFont="1" applyFill="1" applyBorder="1" applyAlignment="1">
      <alignment horizontal="center" vertical="center" wrapText="1"/>
    </xf>
    <xf numFmtId="0" fontId="39" fillId="24" borderId="1" xfId="0" applyFont="1" applyFill="1" applyBorder="1" applyAlignment="1">
      <alignment horizontal="right" vertical="center" wrapText="1"/>
    </xf>
    <xf numFmtId="169" fontId="31" fillId="24" borderId="1" xfId="11" applyNumberFormat="1" applyFont="1" applyFill="1" applyBorder="1" applyAlignment="1">
      <alignment horizontal="center" vertical="center"/>
    </xf>
    <xf numFmtId="0" fontId="40" fillId="14" borderId="1" xfId="0" applyFont="1" applyFill="1" applyBorder="1" applyAlignment="1">
      <alignment vertical="center" wrapText="1"/>
    </xf>
    <xf numFmtId="0" fontId="30" fillId="0" borderId="12" xfId="0" applyFont="1" applyBorder="1" applyAlignment="1">
      <alignment wrapText="1"/>
    </xf>
    <xf numFmtId="169" fontId="17" fillId="0" borderId="10" xfId="3" applyNumberFormat="1" applyFont="1" applyBorder="1" applyAlignment="1">
      <alignment vertical="center"/>
    </xf>
    <xf numFmtId="0" fontId="29" fillId="0" borderId="41" xfId="0" applyFont="1" applyBorder="1" applyAlignment="1">
      <alignment vertical="center" wrapText="1"/>
    </xf>
    <xf numFmtId="0" fontId="28" fillId="0" borderId="41" xfId="0" applyFont="1" applyBorder="1" applyAlignment="1">
      <alignment horizontal="center" vertical="center" wrapText="1"/>
    </xf>
    <xf numFmtId="169" fontId="17" fillId="0" borderId="10" xfId="3" applyNumberFormat="1" applyFont="1" applyBorder="1" applyAlignment="1">
      <alignment horizontal="center" vertical="center"/>
    </xf>
    <xf numFmtId="0" fontId="16" fillId="3" borderId="1" xfId="3" applyFont="1" applyFill="1" applyBorder="1" applyAlignment="1">
      <alignment horizontal="center" vertical="center"/>
    </xf>
    <xf numFmtId="0" fontId="20"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10" borderId="1" xfId="4" applyFont="1" applyFill="1" applyBorder="1" applyAlignment="1">
      <alignment horizontal="center" vertical="center" wrapText="1"/>
    </xf>
    <xf numFmtId="0" fontId="13" fillId="0" borderId="1" xfId="3" applyFont="1" applyBorder="1"/>
    <xf numFmtId="164" fontId="13" fillId="0" borderId="1" xfId="4" applyFont="1" applyFill="1" applyBorder="1" applyAlignment="1">
      <alignment horizontal="center" vertical="center" wrapText="1"/>
    </xf>
    <xf numFmtId="164" fontId="15" fillId="8" borderId="1" xfId="4" applyFont="1" applyFill="1" applyBorder="1" applyAlignment="1">
      <alignment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69" fontId="20" fillId="0" borderId="47" xfId="3" applyNumberFormat="1" applyFont="1" applyBorder="1"/>
    <xf numFmtId="0" fontId="15" fillId="6" borderId="46" xfId="3" applyFont="1" applyFill="1" applyBorder="1" applyAlignment="1">
      <alignment horizontal="center" vertical="center" wrapText="1"/>
    </xf>
    <xf numFmtId="169"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69" fontId="17" fillId="0" borderId="47" xfId="3" applyNumberFormat="1" applyFont="1" applyBorder="1"/>
    <xf numFmtId="0" fontId="15" fillId="7" borderId="46" xfId="3" applyFont="1" applyFill="1" applyBorder="1" applyAlignment="1">
      <alignment horizontal="center" vertical="center"/>
    </xf>
    <xf numFmtId="169" fontId="16" fillId="7" borderId="47" xfId="4" applyNumberFormat="1" applyFont="1" applyFill="1" applyBorder="1" applyAlignment="1">
      <alignment horizontal="center" vertical="center"/>
    </xf>
    <xf numFmtId="169"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69" fontId="17" fillId="0" borderId="50" xfId="3" applyNumberFormat="1" applyFont="1" applyBorder="1"/>
    <xf numFmtId="0" fontId="9" fillId="0" borderId="1" xfId="3" applyFont="1" applyBorder="1"/>
    <xf numFmtId="169"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69" fontId="17" fillId="4" borderId="8" xfId="3" applyNumberFormat="1" applyFont="1" applyFill="1" applyBorder="1"/>
    <xf numFmtId="0" fontId="15" fillId="0" borderId="4" xfId="3" applyFont="1" applyBorder="1" applyAlignment="1">
      <alignment horizontal="center" vertical="center" wrapText="1"/>
    </xf>
    <xf numFmtId="0" fontId="31" fillId="4" borderId="4" xfId="3" applyFont="1" applyFill="1" applyBorder="1" applyAlignment="1">
      <alignment horizontal="center" vertical="center"/>
    </xf>
    <xf numFmtId="0" fontId="32" fillId="4" borderId="1" xfId="3" applyFont="1" applyFill="1" applyBorder="1" applyAlignment="1">
      <alignment vertical="center" wrapText="1"/>
    </xf>
    <xf numFmtId="0" fontId="31" fillId="4" borderId="1" xfId="3" applyFont="1" applyFill="1" applyBorder="1" applyAlignment="1">
      <alignment horizontal="center" vertical="center" wrapText="1"/>
    </xf>
    <xf numFmtId="164" fontId="31" fillId="4" borderId="1" xfId="4" applyFont="1" applyFill="1" applyBorder="1" applyAlignment="1">
      <alignment horizontal="center" vertical="center" wrapText="1"/>
    </xf>
    <xf numFmtId="0" fontId="33" fillId="4" borderId="8" xfId="3" applyFont="1" applyFill="1" applyBorder="1"/>
    <xf numFmtId="169" fontId="33" fillId="4" borderId="8" xfId="3" applyNumberFormat="1" applyFont="1" applyFill="1" applyBorder="1"/>
    <xf numFmtId="0" fontId="31" fillId="29" borderId="18" xfId="3" applyFont="1" applyFill="1" applyBorder="1" applyAlignment="1">
      <alignment vertical="center" wrapText="1"/>
    </xf>
    <xf numFmtId="0" fontId="31" fillId="29" borderId="19" xfId="3" applyFont="1" applyFill="1" applyBorder="1" applyAlignment="1">
      <alignment vertical="center" wrapText="1"/>
    </xf>
    <xf numFmtId="164" fontId="31" fillId="30" borderId="20" xfId="4" applyFont="1" applyFill="1" applyBorder="1" applyAlignment="1">
      <alignment vertical="center"/>
    </xf>
    <xf numFmtId="0" fontId="33" fillId="4" borderId="21" xfId="3" applyFont="1" applyFill="1" applyBorder="1"/>
    <xf numFmtId="169" fontId="33" fillId="4" borderId="22" xfId="3" applyNumberFormat="1" applyFont="1" applyFill="1" applyBorder="1"/>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7" borderId="42" xfId="3" applyFont="1" applyFill="1" applyBorder="1" applyAlignment="1">
      <alignment horizontal="center" vertical="center"/>
    </xf>
    <xf numFmtId="169" fontId="16" fillId="7" borderId="47" xfId="3" applyNumberFormat="1" applyFont="1" applyFill="1" applyBorder="1" applyAlignment="1">
      <alignment horizontal="center" vertical="center"/>
    </xf>
    <xf numFmtId="0" fontId="7" fillId="9" borderId="42" xfId="3" applyFont="1" applyFill="1" applyBorder="1" applyAlignment="1">
      <alignment horizontal="center" vertical="center" wrapText="1"/>
    </xf>
    <xf numFmtId="169" fontId="16" fillId="10" borderId="47" xfId="3" applyNumberFormat="1" applyFont="1" applyFill="1" applyBorder="1" applyAlignment="1">
      <alignment horizontal="center" vertical="center" wrapText="1"/>
    </xf>
    <xf numFmtId="0" fontId="8" fillId="3" borderId="42" xfId="3" applyFont="1" applyFill="1" applyBorder="1" applyAlignment="1">
      <alignment horizontal="center" vertical="center"/>
    </xf>
    <xf numFmtId="164" fontId="13" fillId="0" borderId="1" xfId="4" applyFont="1" applyBorder="1"/>
    <xf numFmtId="0" fontId="7" fillId="13" borderId="42" xfId="3" applyFont="1" applyFill="1" applyBorder="1" applyAlignment="1">
      <alignment vertical="center"/>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1" fillId="25" borderId="4" xfId="3" applyFont="1" applyFill="1" applyBorder="1" applyAlignment="1">
      <alignment horizontal="center" vertical="center"/>
    </xf>
    <xf numFmtId="0" fontId="32" fillId="25" borderId="1" xfId="3" applyFont="1" applyFill="1" applyBorder="1" applyAlignment="1">
      <alignment vertical="center" wrapText="1"/>
    </xf>
    <xf numFmtId="0" fontId="31" fillId="25" borderId="1" xfId="3" applyFont="1" applyFill="1" applyBorder="1" applyAlignment="1">
      <alignment horizontal="center" vertical="center" wrapText="1"/>
    </xf>
    <xf numFmtId="164" fontId="31" fillId="25" borderId="1" xfId="4" applyFont="1" applyFill="1" applyBorder="1" applyAlignment="1">
      <alignment horizontal="center" vertical="center" wrapText="1"/>
    </xf>
    <xf numFmtId="0" fontId="33" fillId="25" borderId="8" xfId="3" applyFont="1" applyFill="1" applyBorder="1"/>
    <xf numFmtId="169" fontId="33"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7" fontId="15" fillId="0" borderId="36" xfId="11" applyNumberFormat="1" applyFont="1" applyFill="1" applyBorder="1" applyAlignment="1">
      <alignment horizontal="left" vertical="center"/>
    </xf>
    <xf numFmtId="167" fontId="15" fillId="0" borderId="37" xfId="11" applyNumberFormat="1" applyFont="1" applyFill="1" applyBorder="1" applyAlignment="1">
      <alignment horizontal="left" vertical="center"/>
    </xf>
    <xf numFmtId="169" fontId="15" fillId="0" borderId="38" xfId="11" applyNumberFormat="1" applyFont="1" applyFill="1" applyBorder="1" applyAlignment="1">
      <alignment horizontal="left" vertical="center"/>
    </xf>
    <xf numFmtId="0" fontId="7" fillId="0" borderId="4" xfId="3" applyFont="1" applyBorder="1" applyAlignment="1">
      <alignment horizontal="center" vertical="center"/>
    </xf>
    <xf numFmtId="0" fontId="17" fillId="0" borderId="1" xfId="3" applyFont="1" applyBorder="1" applyAlignment="1">
      <alignment vertical="center"/>
    </xf>
    <xf numFmtId="169" fontId="17" fillId="0" borderId="47" xfId="3" applyNumberFormat="1" applyFont="1" applyBorder="1" applyAlignment="1">
      <alignment vertical="center" wrapText="1"/>
    </xf>
    <xf numFmtId="0" fontId="41" fillId="0" borderId="0" xfId="0" applyFont="1"/>
    <xf numFmtId="0" fontId="15" fillId="0" borderId="0" xfId="3" applyFont="1" applyAlignment="1">
      <alignment vertical="center" wrapText="1"/>
    </xf>
    <xf numFmtId="0" fontId="41" fillId="0" borderId="1" xfId="0" applyFont="1" applyBorder="1"/>
    <xf numFmtId="0" fontId="42" fillId="0" borderId="1" xfId="0" applyFont="1" applyBorder="1" applyAlignment="1">
      <alignment horizontal="center"/>
    </xf>
    <xf numFmtId="0" fontId="42" fillId="4" borderId="1" xfId="0" applyFont="1" applyFill="1" applyBorder="1"/>
    <xf numFmtId="0" fontId="41" fillId="0" borderId="46" xfId="0" applyFont="1" applyBorder="1" applyAlignment="1">
      <alignment horizontal="center"/>
    </xf>
    <xf numFmtId="0" fontId="41" fillId="4" borderId="46" xfId="0" applyFont="1" applyFill="1" applyBorder="1"/>
    <xf numFmtId="0" fontId="2" fillId="28" borderId="4" xfId="3" applyFont="1" applyFill="1" applyBorder="1" applyAlignment="1">
      <alignment horizontal="center" vertical="center"/>
    </xf>
    <xf numFmtId="0" fontId="8" fillId="28" borderId="1" xfId="3" applyFont="1" applyFill="1" applyBorder="1" applyAlignment="1">
      <alignment vertical="center" wrapText="1"/>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9" fillId="28" borderId="8" xfId="3" applyFont="1" applyFill="1" applyBorder="1"/>
    <xf numFmtId="169" fontId="9" fillId="28" borderId="8" xfId="3" applyNumberFormat="1" applyFont="1" applyFill="1" applyBorder="1"/>
    <xf numFmtId="0" fontId="7" fillId="28" borderId="4" xfId="3" applyFont="1" applyFill="1" applyBorder="1" applyAlignment="1">
      <alignment horizontal="center" vertical="center"/>
    </xf>
    <xf numFmtId="0" fontId="38" fillId="28" borderId="1" xfId="3" applyFont="1" applyFill="1" applyBorder="1" applyAlignment="1">
      <alignment vertical="center" wrapText="1"/>
    </xf>
    <xf numFmtId="0" fontId="7" fillId="28" borderId="1" xfId="3" applyFont="1" applyFill="1" applyBorder="1" applyAlignment="1">
      <alignment horizontal="center" vertical="center" wrapText="1"/>
    </xf>
    <xf numFmtId="164" fontId="7" fillId="28" borderId="1" xfId="4" applyFont="1" applyFill="1" applyBorder="1" applyAlignment="1">
      <alignment horizontal="center" vertical="center" wrapText="1"/>
    </xf>
    <xf numFmtId="0" fontId="37" fillId="28" borderId="8" xfId="3" applyFont="1" applyFill="1" applyBorder="1"/>
    <xf numFmtId="169" fontId="37" fillId="28" borderId="8" xfId="3" applyNumberFormat="1" applyFont="1" applyFill="1" applyBorder="1"/>
    <xf numFmtId="164" fontId="13" fillId="0" borderId="1" xfId="4" applyFont="1" applyBorder="1" applyAlignment="1"/>
    <xf numFmtId="164" fontId="13" fillId="0" borderId="1" xfId="4" applyFont="1" applyBorder="1" applyAlignment="1">
      <alignment vertical="center"/>
    </xf>
    <xf numFmtId="0" fontId="43" fillId="31" borderId="1" xfId="3" applyFont="1" applyFill="1" applyBorder="1" applyAlignment="1">
      <alignment horizontal="left" vertical="center" wrapText="1"/>
    </xf>
    <xf numFmtId="0" fontId="44" fillId="32" borderId="1" xfId="3" applyFont="1" applyFill="1" applyBorder="1" applyAlignment="1">
      <alignment horizontal="center" vertical="center" wrapText="1"/>
    </xf>
    <xf numFmtId="164" fontId="44" fillId="32" borderId="1" xfId="4" applyFont="1" applyFill="1" applyBorder="1" applyAlignment="1">
      <alignment horizontal="center" vertical="center" wrapText="1"/>
    </xf>
    <xf numFmtId="2" fontId="44" fillId="32" borderId="1" xfId="4" applyNumberFormat="1" applyFont="1" applyFill="1" applyBorder="1" applyAlignment="1">
      <alignment horizontal="right" vertical="center" wrapText="1"/>
    </xf>
    <xf numFmtId="2" fontId="44" fillId="32" borderId="47" xfId="4" applyNumberFormat="1" applyFont="1" applyFill="1" applyBorder="1" applyAlignment="1">
      <alignment horizontal="right"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2" fontId="46"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wrapText="1"/>
    </xf>
    <xf numFmtId="0" fontId="7" fillId="8" borderId="24" xfId="3" applyFont="1" applyFill="1" applyBorder="1" applyAlignment="1">
      <alignment vertical="center" wrapText="1"/>
    </xf>
    <xf numFmtId="0" fontId="7" fillId="3" borderId="4" xfId="3" applyFont="1" applyFill="1" applyBorder="1" applyAlignment="1">
      <alignment horizontal="center" vertical="center"/>
    </xf>
    <xf numFmtId="0" fontId="22" fillId="0" borderId="1" xfId="0" applyFont="1" applyBorder="1" applyAlignment="1">
      <alignment horizontal="left" vertical="center" wrapText="1"/>
    </xf>
    <xf numFmtId="0" fontId="2" fillId="0" borderId="4" xfId="3" applyFont="1" applyBorder="1" applyAlignment="1">
      <alignment horizontal="center" vertical="center" wrapText="1"/>
    </xf>
    <xf numFmtId="0" fontId="2" fillId="0" borderId="1" xfId="3" applyFont="1" applyBorder="1" applyAlignment="1">
      <alignment horizontal="center" vertical="center" wrapText="1"/>
    </xf>
    <xf numFmtId="0" fontId="14" fillId="17" borderId="1" xfId="0" applyFont="1" applyFill="1" applyBorder="1" applyAlignment="1">
      <alignment vertical="center" wrapText="1"/>
    </xf>
    <xf numFmtId="0" fontId="41" fillId="0" borderId="6" xfId="0" applyFont="1" applyBorder="1" applyAlignment="1">
      <alignment horizontal="center"/>
    </xf>
    <xf numFmtId="0" fontId="41" fillId="0" borderId="52" xfId="0" applyFont="1" applyBorder="1" applyAlignment="1">
      <alignment horizontal="center"/>
    </xf>
    <xf numFmtId="167" fontId="42" fillId="4" borderId="1" xfId="0" applyNumberFormat="1" applyFont="1" applyFill="1" applyBorder="1" applyAlignment="1">
      <alignment horizontal="center"/>
    </xf>
    <xf numFmtId="167" fontId="42" fillId="4" borderId="47" xfId="0" applyNumberFormat="1" applyFont="1" applyFill="1" applyBorder="1" applyAlignment="1">
      <alignment horizontal="center"/>
    </xf>
    <xf numFmtId="167" fontId="41" fillId="0" borderId="1" xfId="0" applyNumberFormat="1" applyFont="1" applyBorder="1" applyAlignment="1">
      <alignment horizontal="center"/>
    </xf>
    <xf numFmtId="167" fontId="41"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41" fillId="0" borderId="15" xfId="0" applyFont="1" applyBorder="1" applyAlignment="1">
      <alignment horizontal="center"/>
    </xf>
    <xf numFmtId="0" fontId="41" fillId="0" borderId="54" xfId="0" applyFont="1" applyBorder="1" applyAlignment="1">
      <alignment horizontal="center"/>
    </xf>
    <xf numFmtId="0" fontId="41" fillId="0" borderId="28" xfId="0" applyFont="1" applyBorder="1" applyAlignment="1">
      <alignment horizontal="center"/>
    </xf>
    <xf numFmtId="0" fontId="41" fillId="0" borderId="51" xfId="0" applyFont="1" applyBorder="1" applyAlignment="1">
      <alignment horizontal="center"/>
    </xf>
    <xf numFmtId="0" fontId="41" fillId="0" borderId="12" xfId="0" applyFont="1" applyBorder="1" applyAlignment="1">
      <alignment horizontal="center"/>
    </xf>
    <xf numFmtId="0" fontId="41" fillId="0" borderId="57" xfId="0" applyFont="1" applyBorder="1" applyAlignment="1">
      <alignment horizontal="center"/>
    </xf>
    <xf numFmtId="0" fontId="41" fillId="0" borderId="53" xfId="0" applyFont="1" applyBorder="1" applyAlignment="1">
      <alignment horizontal="center"/>
    </xf>
    <xf numFmtId="0" fontId="41" fillId="0" borderId="55" xfId="0" applyFont="1" applyBorder="1" applyAlignment="1">
      <alignment horizontal="center"/>
    </xf>
    <xf numFmtId="0" fontId="41" fillId="0" borderId="56" xfId="0" applyFont="1" applyBorder="1" applyAlignment="1">
      <alignment horizontal="center"/>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69"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78" totalsRowShown="0" headerRowDxfId="39" dataDxfId="37" headerRowBorderDxfId="38" tableBorderDxfId="36" headerRowCellStyle="Normal 3">
  <autoFilter ref="A4:F178"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F11"/>
  <sheetViews>
    <sheetView tabSelected="1" workbookViewId="0">
      <selection activeCell="G7" sqref="G7"/>
    </sheetView>
  </sheetViews>
  <sheetFormatPr baseColWidth="10" defaultColWidth="9.1796875" defaultRowHeight="14.5" x14ac:dyDescent="0.35"/>
  <cols>
    <col min="1" max="1" width="3.08984375" bestFit="1" customWidth="1"/>
    <col min="2" max="2" width="74.26953125" bestFit="1" customWidth="1"/>
    <col min="4" max="4" width="8.81640625" customWidth="1"/>
  </cols>
  <sheetData>
    <row r="2" spans="1:6" ht="15" thickBot="1" x14ac:dyDescent="0.4"/>
    <row r="3" spans="1:6" ht="35.25" customHeight="1" x14ac:dyDescent="0.35">
      <c r="A3" s="384" t="s">
        <v>0</v>
      </c>
      <c r="B3" s="385"/>
      <c r="C3" s="385"/>
      <c r="D3" s="386"/>
      <c r="E3" s="77"/>
      <c r="F3" s="342"/>
    </row>
    <row r="4" spans="1:6" s="341" customFormat="1" ht="18.5" x14ac:dyDescent="0.45">
      <c r="A4" s="393"/>
      <c r="B4" s="343"/>
      <c r="C4" s="387"/>
      <c r="D4" s="388"/>
      <c r="E4" s="378"/>
    </row>
    <row r="5" spans="1:6" s="341" customFormat="1" ht="18.5" x14ac:dyDescent="0.45">
      <c r="A5" s="394"/>
      <c r="B5" s="344" t="s">
        <v>557</v>
      </c>
      <c r="C5" s="389"/>
      <c r="D5" s="390"/>
      <c r="E5" s="379"/>
    </row>
    <row r="6" spans="1:6" s="341" customFormat="1" ht="18.5" x14ac:dyDescent="0.45">
      <c r="A6" s="395"/>
      <c r="B6" s="343"/>
      <c r="C6" s="391"/>
      <c r="D6" s="392"/>
      <c r="E6" s="379"/>
    </row>
    <row r="7" spans="1:6" s="341" customFormat="1" ht="18.5" x14ac:dyDescent="0.45">
      <c r="A7" s="346" t="s">
        <v>553</v>
      </c>
      <c r="B7" s="343" t="s">
        <v>550</v>
      </c>
      <c r="C7" s="382">
        <f>'BLOC ADMIN. SALLE DE CLASSE'!F178</f>
        <v>0</v>
      </c>
      <c r="D7" s="383"/>
      <c r="E7" s="379"/>
    </row>
    <row r="8" spans="1:6" s="341" customFormat="1" ht="18.5" x14ac:dyDescent="0.45">
      <c r="A8" s="346" t="s">
        <v>554</v>
      </c>
      <c r="B8" s="343" t="s">
        <v>551</v>
      </c>
      <c r="C8" s="382">
        <f>SANITAIRE!F197</f>
        <v>0</v>
      </c>
      <c r="D8" s="383"/>
      <c r="E8" s="379"/>
    </row>
    <row r="9" spans="1:6" s="341" customFormat="1" ht="18.5" x14ac:dyDescent="0.45">
      <c r="A9" s="346" t="s">
        <v>555</v>
      </c>
      <c r="B9" s="343" t="s">
        <v>552</v>
      </c>
      <c r="C9" s="382">
        <f>FORATION!F39</f>
        <v>0</v>
      </c>
      <c r="D9" s="383"/>
      <c r="E9" s="379"/>
    </row>
    <row r="10" spans="1:6" s="341" customFormat="1" ht="18.5" x14ac:dyDescent="0.45">
      <c r="A10" s="346" t="s">
        <v>556</v>
      </c>
      <c r="B10" s="343" t="s">
        <v>585</v>
      </c>
      <c r="C10" s="382">
        <f>'AMENAGEMENT EXTERIEURE'!F16</f>
        <v>0</v>
      </c>
      <c r="D10" s="383"/>
      <c r="E10" s="379"/>
    </row>
    <row r="11" spans="1:6" s="341" customFormat="1" ht="18.5" x14ac:dyDescent="0.45">
      <c r="A11" s="347"/>
      <c r="B11" s="345" t="s">
        <v>586</v>
      </c>
      <c r="C11" s="380">
        <f>SUM(C7:D10)</f>
        <v>0</v>
      </c>
      <c r="D11" s="381"/>
      <c r="E11" s="379"/>
    </row>
  </sheetData>
  <mergeCells count="9">
    <mergeCell ref="E4:E11"/>
    <mergeCell ref="C11:D11"/>
    <mergeCell ref="C9:D9"/>
    <mergeCell ref="C10:D10"/>
    <mergeCell ref="A3:D3"/>
    <mergeCell ref="C4:D6"/>
    <mergeCell ref="A4:A6"/>
    <mergeCell ref="C7:D7"/>
    <mergeCell ref="C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F181"/>
  <sheetViews>
    <sheetView topLeftCell="A127" zoomScale="70" zoomScaleNormal="70" zoomScaleSheetLayoutView="80" workbookViewId="0">
      <selection activeCell="I151" sqref="I151"/>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7.26953125" style="203" customWidth="1"/>
    <col min="7" max="16384" width="11" style="19"/>
  </cols>
  <sheetData>
    <row r="1" spans="1:6" ht="15" thickBot="1" x14ac:dyDescent="0.4">
      <c r="A1" s="44" t="s">
        <v>581</v>
      </c>
      <c r="B1" s="44"/>
      <c r="C1" s="44"/>
      <c r="D1" s="44"/>
      <c r="E1" s="44"/>
      <c r="F1" s="185"/>
    </row>
    <row r="2" spans="1:6" ht="27" customHeight="1" thickBot="1" x14ac:dyDescent="0.4">
      <c r="A2" s="396" t="s">
        <v>0</v>
      </c>
      <c r="B2" s="396"/>
      <c r="C2" s="396"/>
      <c r="D2" s="396"/>
      <c r="E2" s="396"/>
      <c r="F2" s="396"/>
    </row>
    <row r="3" spans="1:6" x14ac:dyDescent="0.35">
      <c r="A3" s="138" t="s">
        <v>581</v>
      </c>
      <c r="B3" s="138" t="s">
        <v>579</v>
      </c>
      <c r="C3" s="138" t="s">
        <v>580</v>
      </c>
      <c r="D3" s="45"/>
      <c r="E3" s="44"/>
      <c r="F3" s="185"/>
    </row>
    <row r="4" spans="1:6" x14ac:dyDescent="0.35">
      <c r="A4" s="46" t="s">
        <v>1</v>
      </c>
      <c r="B4" s="47" t="s">
        <v>2</v>
      </c>
      <c r="C4" s="47" t="s">
        <v>3</v>
      </c>
      <c r="D4" s="47" t="s">
        <v>4</v>
      </c>
      <c r="E4" s="48" t="s">
        <v>5</v>
      </c>
      <c r="F4" s="186" t="s">
        <v>6</v>
      </c>
    </row>
    <row r="5" spans="1:6" x14ac:dyDescent="0.35">
      <c r="A5" s="49">
        <v>100</v>
      </c>
      <c r="B5" s="50" t="s">
        <v>7</v>
      </c>
      <c r="C5" s="51"/>
      <c r="D5" s="52"/>
      <c r="E5" s="52"/>
      <c r="F5" s="52"/>
    </row>
    <row r="6" spans="1:6" ht="30" customHeight="1" x14ac:dyDescent="0.35">
      <c r="A6" s="204" t="s">
        <v>8</v>
      </c>
      <c r="B6" s="28" t="s">
        <v>9</v>
      </c>
      <c r="C6" s="153" t="s">
        <v>10</v>
      </c>
      <c r="D6" s="154">
        <v>1</v>
      </c>
      <c r="E6" s="181"/>
      <c r="F6" s="200">
        <f>Table1423[[#This Row],[Qté]]*Table1423[[#This Row],[PU]]</f>
        <v>0</v>
      </c>
    </row>
    <row r="7" spans="1:6" x14ac:dyDescent="0.35">
      <c r="A7" s="243" t="s">
        <v>11</v>
      </c>
      <c r="B7" s="244" t="s">
        <v>12</v>
      </c>
      <c r="C7" s="245" t="s">
        <v>13</v>
      </c>
      <c r="D7" s="246">
        <v>3600</v>
      </c>
      <c r="E7" s="247"/>
      <c r="F7" s="248">
        <f>Table1423[[#This Row],[Qté]]*Table1423[[#This Row],[PU]]</f>
        <v>0</v>
      </c>
    </row>
    <row r="8" spans="1:6" x14ac:dyDescent="0.35">
      <c r="A8" s="348"/>
      <c r="B8" s="349" t="s">
        <v>14</v>
      </c>
      <c r="C8" s="350"/>
      <c r="D8" s="351"/>
      <c r="E8" s="352"/>
      <c r="F8" s="353">
        <f>SUM(F6:F7)</f>
        <v>0</v>
      </c>
    </row>
    <row r="9" spans="1:6" x14ac:dyDescent="0.35">
      <c r="A9" s="243"/>
      <c r="B9" s="244"/>
      <c r="C9" s="245"/>
      <c r="D9" s="246"/>
      <c r="E9" s="247"/>
      <c r="F9" s="248"/>
    </row>
    <row r="10" spans="1:6" x14ac:dyDescent="0.35">
      <c r="A10" s="354">
        <v>200</v>
      </c>
      <c r="B10" s="355" t="s">
        <v>15</v>
      </c>
      <c r="C10" s="356"/>
      <c r="D10" s="357"/>
      <c r="E10" s="358"/>
      <c r="F10" s="359"/>
    </row>
    <row r="11" spans="1:6" x14ac:dyDescent="0.35">
      <c r="A11" s="243"/>
      <c r="B11" s="244"/>
      <c r="C11" s="245"/>
      <c r="D11" s="246"/>
      <c r="E11" s="247"/>
      <c r="F11" s="248"/>
    </row>
    <row r="12" spans="1:6" ht="21" customHeight="1" x14ac:dyDescent="0.35">
      <c r="A12" s="63" t="s">
        <v>16</v>
      </c>
      <c r="B12" s="64" t="s">
        <v>17</v>
      </c>
      <c r="C12" s="65"/>
      <c r="D12" s="66"/>
      <c r="E12" s="66"/>
      <c r="F12" s="192"/>
    </row>
    <row r="13" spans="1:6" ht="21" customHeight="1" x14ac:dyDescent="0.35">
      <c r="A13" s="243" t="s">
        <v>18</v>
      </c>
      <c r="B13" s="244" t="s">
        <v>19</v>
      </c>
      <c r="C13" s="245"/>
      <c r="D13" s="246"/>
      <c r="E13" s="247"/>
      <c r="F13" s="248"/>
    </row>
    <row r="14" spans="1:6" x14ac:dyDescent="0.35">
      <c r="A14" s="243" t="s">
        <v>20</v>
      </c>
      <c r="B14" s="3" t="s">
        <v>21</v>
      </c>
      <c r="C14" s="245" t="s">
        <v>22</v>
      </c>
      <c r="D14" s="246">
        <v>79.2</v>
      </c>
      <c r="E14" s="246"/>
      <c r="F14" s="248">
        <f>Table1423[[#This Row],[Qté]]*Table1423[[#This Row],[PU]]</f>
        <v>0</v>
      </c>
    </row>
    <row r="15" spans="1:6" x14ac:dyDescent="0.35">
      <c r="A15" s="243" t="s">
        <v>23</v>
      </c>
      <c r="B15" s="3" t="s">
        <v>24</v>
      </c>
      <c r="C15" s="245" t="s">
        <v>22</v>
      </c>
      <c r="D15" s="246">
        <v>3.1</v>
      </c>
      <c r="E15" s="246"/>
      <c r="F15" s="248">
        <f>Table1423[[#This Row],[Qté]]*Table1423[[#This Row],[PU]]</f>
        <v>0</v>
      </c>
    </row>
    <row r="16" spans="1:6" x14ac:dyDescent="0.35">
      <c r="A16" s="70" t="s">
        <v>25</v>
      </c>
      <c r="B16" s="72" t="s">
        <v>26</v>
      </c>
      <c r="C16" s="71" t="s">
        <v>22</v>
      </c>
      <c r="D16" s="246">
        <v>63.83</v>
      </c>
      <c r="E16" s="246"/>
      <c r="F16" s="187">
        <f>Table1423[[#This Row],[Qté]]*Table1423[[#This Row],[PU]]</f>
        <v>0</v>
      </c>
    </row>
    <row r="17" spans="1:6" x14ac:dyDescent="0.35">
      <c r="A17" s="70" t="s">
        <v>27</v>
      </c>
      <c r="B17" s="28" t="s">
        <v>28</v>
      </c>
      <c r="C17" s="71" t="s">
        <v>22</v>
      </c>
      <c r="D17" s="246">
        <v>4.6100000000000003</v>
      </c>
      <c r="E17" s="246"/>
      <c r="F17" s="187">
        <f>Table1423[[#This Row],[Qté]]*Table1423[[#This Row],[PU]]</f>
        <v>0</v>
      </c>
    </row>
    <row r="18" spans="1:6" ht="33.75" customHeight="1" x14ac:dyDescent="0.35">
      <c r="A18" s="70" t="s">
        <v>29</v>
      </c>
      <c r="B18" s="28" t="s">
        <v>30</v>
      </c>
      <c r="C18" s="71" t="s">
        <v>22</v>
      </c>
      <c r="D18" s="246">
        <v>2.9550000000000001</v>
      </c>
      <c r="E18" s="246"/>
      <c r="F18" s="187">
        <f>Table1423[[#This Row],[Qté]]*Table1423[[#This Row],[PU]]</f>
        <v>0</v>
      </c>
    </row>
    <row r="19" spans="1:6" ht="25" x14ac:dyDescent="0.35">
      <c r="A19" s="70" t="s">
        <v>31</v>
      </c>
      <c r="B19" s="28" t="s">
        <v>32</v>
      </c>
      <c r="C19" s="71" t="s">
        <v>22</v>
      </c>
      <c r="D19" s="246">
        <v>67.599999999999994</v>
      </c>
      <c r="E19" s="246"/>
      <c r="F19" s="187">
        <f>Table1423[[#This Row],[Qté]]*Table1423[[#This Row],[PU]]</f>
        <v>0</v>
      </c>
    </row>
    <row r="20" spans="1:6" x14ac:dyDescent="0.35">
      <c r="A20" s="70" t="s">
        <v>33</v>
      </c>
      <c r="B20" s="72" t="s">
        <v>34</v>
      </c>
      <c r="C20" s="71" t="s">
        <v>13</v>
      </c>
      <c r="D20" s="246">
        <v>169</v>
      </c>
      <c r="E20" s="246"/>
      <c r="F20" s="187">
        <f>Table1423[[#This Row],[Qté]]*Table1423[[#This Row],[PU]]</f>
        <v>0</v>
      </c>
    </row>
    <row r="21" spans="1:6" ht="27.75" customHeight="1" x14ac:dyDescent="0.35">
      <c r="A21" s="70" t="s">
        <v>35</v>
      </c>
      <c r="B21" s="28" t="s">
        <v>36</v>
      </c>
      <c r="C21" s="71" t="s">
        <v>22</v>
      </c>
      <c r="D21" s="246">
        <v>11.83</v>
      </c>
      <c r="E21" s="246"/>
      <c r="F21" s="187">
        <f>Table1423[[#This Row],[Qté]]*Table1423[[#This Row],[PU]]</f>
        <v>0</v>
      </c>
    </row>
    <row r="22" spans="1:6" x14ac:dyDescent="0.35">
      <c r="A22" s="70"/>
      <c r="B22" s="57" t="s">
        <v>37</v>
      </c>
      <c r="C22" s="57"/>
      <c r="D22" s="57"/>
      <c r="E22" s="57"/>
      <c r="F22" s="191">
        <f>SUM(F14:F21)</f>
        <v>0</v>
      </c>
    </row>
    <row r="23" spans="1:6" x14ac:dyDescent="0.35">
      <c r="A23" s="73" t="s">
        <v>38</v>
      </c>
      <c r="B23" s="74" t="s">
        <v>39</v>
      </c>
      <c r="C23" s="75"/>
      <c r="D23" s="76"/>
      <c r="E23" s="170"/>
      <c r="F23" s="187"/>
    </row>
    <row r="24" spans="1:6" x14ac:dyDescent="0.35">
      <c r="A24" s="205" t="s">
        <v>40</v>
      </c>
      <c r="B24" s="72" t="s">
        <v>41</v>
      </c>
      <c r="C24" s="206" t="s">
        <v>42</v>
      </c>
      <c r="D24" s="246">
        <v>92</v>
      </c>
      <c r="E24" s="246"/>
      <c r="F24" s="187">
        <f>Table1423[[#This Row],[Qté]]*Table1423[[#This Row],[PU]]</f>
        <v>0</v>
      </c>
    </row>
    <row r="25" spans="1:6" x14ac:dyDescent="0.35">
      <c r="A25" s="205" t="s">
        <v>43</v>
      </c>
      <c r="B25" s="22" t="s">
        <v>373</v>
      </c>
      <c r="C25" s="206" t="s">
        <v>22</v>
      </c>
      <c r="D25" s="246">
        <v>38.909999999999997</v>
      </c>
      <c r="E25" s="246"/>
      <c r="F25" s="187">
        <f>Table1423[[#This Row],[Qté]]*Table1423[[#This Row],[PU]]</f>
        <v>0</v>
      </c>
    </row>
    <row r="26" spans="1:6" x14ac:dyDescent="0.35">
      <c r="A26" s="205" t="s">
        <v>44</v>
      </c>
      <c r="B26" s="72" t="s">
        <v>45</v>
      </c>
      <c r="C26" s="206" t="s">
        <v>22</v>
      </c>
      <c r="D26" s="246">
        <v>1.24</v>
      </c>
      <c r="E26" s="246"/>
      <c r="F26" s="187">
        <f>Table1423[[#This Row],[Qté]]*Table1423[[#This Row],[PU]]</f>
        <v>0</v>
      </c>
    </row>
    <row r="27" spans="1:6" x14ac:dyDescent="0.35">
      <c r="A27" s="205" t="s">
        <v>46</v>
      </c>
      <c r="B27" s="72" t="s">
        <v>47</v>
      </c>
      <c r="C27" s="206" t="s">
        <v>22</v>
      </c>
      <c r="D27" s="246">
        <v>1.163</v>
      </c>
      <c r="E27" s="246"/>
      <c r="F27" s="187">
        <f>Table1423[[#This Row],[Qté]]*Table1423[[#This Row],[PU]]</f>
        <v>0</v>
      </c>
    </row>
    <row r="28" spans="1:6" x14ac:dyDescent="0.35">
      <c r="A28" s="205" t="s">
        <v>48</v>
      </c>
      <c r="B28" s="72" t="s">
        <v>49</v>
      </c>
      <c r="C28" s="206" t="s">
        <v>22</v>
      </c>
      <c r="D28" s="246">
        <v>1.1000000000000001</v>
      </c>
      <c r="E28" s="246"/>
      <c r="F28" s="187">
        <f>Table1423[[#This Row],[Qté]]*Table1423[[#This Row],[PU]]</f>
        <v>0</v>
      </c>
    </row>
    <row r="29" spans="1:6" x14ac:dyDescent="0.35">
      <c r="A29" s="205" t="s">
        <v>50</v>
      </c>
      <c r="B29" s="72" t="s">
        <v>51</v>
      </c>
      <c r="C29" s="206" t="s">
        <v>22</v>
      </c>
      <c r="D29" s="246">
        <v>0.5</v>
      </c>
      <c r="E29" s="246"/>
      <c r="F29" s="187">
        <f>Table1423[[#This Row],[Qté]]*Table1423[[#This Row],[PU]]</f>
        <v>0</v>
      </c>
    </row>
    <row r="30" spans="1:6" x14ac:dyDescent="0.35">
      <c r="A30" s="56"/>
      <c r="B30" s="57" t="s">
        <v>52</v>
      </c>
      <c r="C30" s="57"/>
      <c r="D30" s="58"/>
      <c r="E30" s="58"/>
      <c r="F30" s="191">
        <f>SUM(F24:F29)</f>
        <v>0</v>
      </c>
    </row>
    <row r="31" spans="1:6" x14ac:dyDescent="0.35">
      <c r="A31" s="77"/>
      <c r="B31" s="78"/>
      <c r="C31" s="78"/>
      <c r="D31" s="79"/>
      <c r="E31" s="170"/>
      <c r="F31" s="187"/>
    </row>
    <row r="32" spans="1:6" x14ac:dyDescent="0.35">
      <c r="A32" s="68" t="s">
        <v>53</v>
      </c>
      <c r="B32" s="69" t="s">
        <v>54</v>
      </c>
      <c r="C32" s="54"/>
      <c r="D32" s="55"/>
      <c r="E32" s="170"/>
      <c r="F32" s="187"/>
    </row>
    <row r="33" spans="1:6" ht="25" x14ac:dyDescent="0.35">
      <c r="A33" s="205" t="s">
        <v>55</v>
      </c>
      <c r="B33" s="72" t="s">
        <v>56</v>
      </c>
      <c r="C33" s="206" t="s">
        <v>13</v>
      </c>
      <c r="D33" s="246">
        <v>257.39999999999998</v>
      </c>
      <c r="E33" s="246"/>
      <c r="F33" s="187">
        <f>Table1423[[#This Row],[Qté]]*Table1423[[#This Row],[PU]]</f>
        <v>0</v>
      </c>
    </row>
    <row r="34" spans="1:6" x14ac:dyDescent="0.35">
      <c r="A34" s="205" t="s">
        <v>57</v>
      </c>
      <c r="B34" s="72" t="s">
        <v>58</v>
      </c>
      <c r="C34" s="206" t="s">
        <v>22</v>
      </c>
      <c r="D34" s="246">
        <v>2.6</v>
      </c>
      <c r="E34" s="246"/>
      <c r="F34" s="187">
        <f>Table1423[[#This Row],[Qté]]*Table1423[[#This Row],[PU]]</f>
        <v>0</v>
      </c>
    </row>
    <row r="35" spans="1:6" x14ac:dyDescent="0.35">
      <c r="A35" s="205" t="s">
        <v>59</v>
      </c>
      <c r="B35" s="72" t="s">
        <v>60</v>
      </c>
      <c r="C35" s="206" t="s">
        <v>22</v>
      </c>
      <c r="D35" s="246">
        <v>0.99</v>
      </c>
      <c r="E35" s="246"/>
      <c r="F35" s="187">
        <f>Table1423[[#This Row],[Qté]]*Table1423[[#This Row],[PU]]</f>
        <v>0</v>
      </c>
    </row>
    <row r="36" spans="1:6" x14ac:dyDescent="0.35">
      <c r="A36" s="205" t="s">
        <v>61</v>
      </c>
      <c r="B36" s="72" t="s">
        <v>62</v>
      </c>
      <c r="C36" s="206" t="s">
        <v>13</v>
      </c>
      <c r="D36" s="246">
        <v>291.5</v>
      </c>
      <c r="E36" s="246"/>
      <c r="F36" s="187">
        <f>Table1423[[#This Row],[Qté]]*Table1423[[#This Row],[PU]]</f>
        <v>0</v>
      </c>
    </row>
    <row r="37" spans="1:6" x14ac:dyDescent="0.35">
      <c r="A37" s="205" t="s">
        <v>63</v>
      </c>
      <c r="B37" s="72" t="s">
        <v>64</v>
      </c>
      <c r="C37" s="206" t="s">
        <v>42</v>
      </c>
      <c r="D37" s="246">
        <v>71.28</v>
      </c>
      <c r="E37" s="246"/>
      <c r="F37" s="187">
        <f>Table1423[[#This Row],[Qté]]*Table1423[[#This Row],[PU]]</f>
        <v>0</v>
      </c>
    </row>
    <row r="38" spans="1:6" x14ac:dyDescent="0.35">
      <c r="A38" s="83" t="s">
        <v>65</v>
      </c>
      <c r="B38" s="72" t="s">
        <v>66</v>
      </c>
      <c r="C38" s="61" t="s">
        <v>42</v>
      </c>
      <c r="D38" s="246">
        <v>25.01</v>
      </c>
      <c r="E38" s="246"/>
      <c r="F38" s="187">
        <f>Table1423[[#This Row],[Qté]]*Table1423[[#This Row],[PU]]</f>
        <v>0</v>
      </c>
    </row>
    <row r="39" spans="1:6" x14ac:dyDescent="0.35">
      <c r="A39" s="56"/>
      <c r="B39" s="57" t="s">
        <v>68</v>
      </c>
      <c r="C39" s="57"/>
      <c r="D39" s="58"/>
      <c r="E39" s="58"/>
      <c r="F39" s="191">
        <f>SUM(F33:F38)</f>
        <v>0</v>
      </c>
    </row>
    <row r="40" spans="1:6" x14ac:dyDescent="0.35">
      <c r="A40" s="77"/>
      <c r="B40" s="78"/>
      <c r="C40" s="78"/>
      <c r="D40" s="79"/>
      <c r="E40" s="170"/>
      <c r="F40" s="187"/>
    </row>
    <row r="41" spans="1:6" ht="21" customHeight="1" x14ac:dyDescent="0.35">
      <c r="A41" s="63" t="s">
        <v>69</v>
      </c>
      <c r="B41" s="64" t="s">
        <v>70</v>
      </c>
      <c r="C41" s="65"/>
      <c r="D41" s="66"/>
      <c r="E41" s="66"/>
      <c r="F41" s="192"/>
    </row>
    <row r="42" spans="1:6" x14ac:dyDescent="0.35">
      <c r="A42" s="68" t="s">
        <v>71</v>
      </c>
      <c r="B42" s="42" t="s">
        <v>72</v>
      </c>
      <c r="C42" s="54"/>
      <c r="D42" s="55"/>
      <c r="E42" s="170"/>
      <c r="F42" s="187"/>
    </row>
    <row r="43" spans="1:6" ht="25" x14ac:dyDescent="0.35">
      <c r="A43" s="83" t="s">
        <v>73</v>
      </c>
      <c r="B43" s="72" t="s">
        <v>74</v>
      </c>
      <c r="C43" s="61" t="s">
        <v>75</v>
      </c>
      <c r="D43" s="246">
        <v>3</v>
      </c>
      <c r="E43" s="170"/>
      <c r="F43" s="187">
        <f>Table1423[[#This Row],[Qté]]*Table1423[[#This Row],[PU]]</f>
        <v>0</v>
      </c>
    </row>
    <row r="44" spans="1:6" ht="25" x14ac:dyDescent="0.35">
      <c r="A44" s="83" t="s">
        <v>76</v>
      </c>
      <c r="B44" s="22" t="s">
        <v>589</v>
      </c>
      <c r="C44" s="61" t="s">
        <v>75</v>
      </c>
      <c r="D44" s="246">
        <v>21</v>
      </c>
      <c r="E44" s="170"/>
      <c r="F44" s="187">
        <f>Table1423[[#This Row],[Qté]]*Table1423[[#This Row],[PU]]</f>
        <v>0</v>
      </c>
    </row>
    <row r="45" spans="1:6" ht="37.5" x14ac:dyDescent="0.35">
      <c r="A45" s="83" t="s">
        <v>77</v>
      </c>
      <c r="B45" s="22" t="s">
        <v>374</v>
      </c>
      <c r="C45" s="61" t="s">
        <v>75</v>
      </c>
      <c r="D45" s="246">
        <v>21</v>
      </c>
      <c r="E45" s="170"/>
      <c r="F45" s="187">
        <f>Table1423[[#This Row],[Qté]]*Table1423[[#This Row],[PU]]</f>
        <v>0</v>
      </c>
    </row>
    <row r="46" spans="1:6" x14ac:dyDescent="0.35">
      <c r="A46" s="83" t="s">
        <v>78</v>
      </c>
      <c r="B46" s="72" t="s">
        <v>79</v>
      </c>
      <c r="C46" s="61" t="s">
        <v>10</v>
      </c>
      <c r="D46" s="246">
        <v>0.5</v>
      </c>
      <c r="E46" s="170"/>
      <c r="F46" s="187">
        <f>Table1423[[#This Row],[Qté]]*Table1423[[#This Row],[PU]]</f>
        <v>0</v>
      </c>
    </row>
    <row r="47" spans="1:6" ht="41" customHeight="1" x14ac:dyDescent="0.35">
      <c r="A47" s="375" t="s">
        <v>587</v>
      </c>
      <c r="B47" s="22" t="s">
        <v>588</v>
      </c>
      <c r="C47" s="376" t="s">
        <v>75</v>
      </c>
      <c r="D47" s="246">
        <v>3</v>
      </c>
      <c r="E47" s="247"/>
      <c r="F47" s="187">
        <f>Table1423[[#This Row],[Qté]]*Table1423[[#This Row],[PU]]</f>
        <v>0</v>
      </c>
    </row>
    <row r="48" spans="1:6" x14ac:dyDescent="0.35">
      <c r="A48" s="56"/>
      <c r="B48" s="57" t="s">
        <v>80</v>
      </c>
      <c r="C48" s="57"/>
      <c r="D48" s="58"/>
      <c r="E48" s="58"/>
      <c r="F48" s="191">
        <f>SUM(F43:F47)</f>
        <v>0</v>
      </c>
    </row>
    <row r="49" spans="1:6" x14ac:dyDescent="0.35">
      <c r="A49" s="77"/>
      <c r="B49" s="78"/>
      <c r="C49" s="78"/>
      <c r="D49" s="79"/>
      <c r="E49" s="170"/>
      <c r="F49" s="187"/>
    </row>
    <row r="50" spans="1:6" ht="33.75" customHeight="1" x14ac:dyDescent="0.35">
      <c r="A50" s="63" t="s">
        <v>81</v>
      </c>
      <c r="B50" s="64" t="s">
        <v>82</v>
      </c>
      <c r="C50" s="65"/>
      <c r="D50" s="66"/>
      <c r="E50" s="66"/>
      <c r="F50" s="66"/>
    </row>
    <row r="51" spans="1:6" x14ac:dyDescent="0.35">
      <c r="A51" s="83" t="s">
        <v>83</v>
      </c>
      <c r="B51" s="72" t="s">
        <v>84</v>
      </c>
      <c r="C51" s="61" t="s">
        <v>13</v>
      </c>
      <c r="D51" s="246">
        <v>212.5</v>
      </c>
      <c r="E51" s="246"/>
      <c r="F51" s="187">
        <f>Table1423[[#This Row],[Qté]]*Table1423[[#This Row],[PU]]</f>
        <v>0</v>
      </c>
    </row>
    <row r="52" spans="1:6" x14ac:dyDescent="0.35">
      <c r="A52" s="83" t="s">
        <v>85</v>
      </c>
      <c r="B52" s="72" t="s">
        <v>86</v>
      </c>
      <c r="C52" s="61" t="s">
        <v>13</v>
      </c>
      <c r="D52" s="246">
        <v>6.5</v>
      </c>
      <c r="E52" s="246"/>
      <c r="F52" s="187">
        <f>Table1423[[#This Row],[Qté]]*Table1423[[#This Row],[PU]]</f>
        <v>0</v>
      </c>
    </row>
    <row r="53" spans="1:6" x14ac:dyDescent="0.35">
      <c r="A53" s="83" t="s">
        <v>87</v>
      </c>
      <c r="B53" s="72" t="s">
        <v>88</v>
      </c>
      <c r="C53" s="61" t="s">
        <v>13</v>
      </c>
      <c r="D53" s="246">
        <v>246</v>
      </c>
      <c r="E53" s="246"/>
      <c r="F53" s="187">
        <f>Table1423[[#This Row],[Qté]]*Table1423[[#This Row],[PU]]</f>
        <v>0</v>
      </c>
    </row>
    <row r="54" spans="1:6" x14ac:dyDescent="0.35">
      <c r="A54" s="83" t="s">
        <v>89</v>
      </c>
      <c r="B54" s="72" t="s">
        <v>90</v>
      </c>
      <c r="C54" s="61" t="s">
        <v>13</v>
      </c>
      <c r="D54" s="246">
        <v>21</v>
      </c>
      <c r="E54" s="246"/>
      <c r="F54" s="187">
        <f>Table1423[[#This Row],[Qté]]*Table1423[[#This Row],[PU]]</f>
        <v>0</v>
      </c>
    </row>
    <row r="55" spans="1:6" x14ac:dyDescent="0.35">
      <c r="A55" s="83" t="s">
        <v>91</v>
      </c>
      <c r="B55" s="72" t="s">
        <v>92</v>
      </c>
      <c r="C55" s="61" t="s">
        <v>13</v>
      </c>
      <c r="D55" s="246">
        <v>70.44</v>
      </c>
      <c r="E55" s="246"/>
      <c r="F55" s="187">
        <f>Table1423[[#This Row],[Qté]]*Table1423[[#This Row],[PU]]</f>
        <v>0</v>
      </c>
    </row>
    <row r="56" spans="1:6" x14ac:dyDescent="0.35">
      <c r="A56" s="83" t="s">
        <v>93</v>
      </c>
      <c r="B56" s="72" t="s">
        <v>94</v>
      </c>
      <c r="C56" s="61" t="s">
        <v>13</v>
      </c>
      <c r="D56" s="246">
        <v>128.08000000000001</v>
      </c>
      <c r="E56" s="246"/>
      <c r="F56" s="187">
        <f>Table1423[[#This Row],[Qté]]*Table1423[[#This Row],[PU]]</f>
        <v>0</v>
      </c>
    </row>
    <row r="57" spans="1:6" x14ac:dyDescent="0.35">
      <c r="A57" s="56"/>
      <c r="B57" s="41" t="s">
        <v>95</v>
      </c>
      <c r="C57" s="57"/>
      <c r="D57" s="58"/>
      <c r="E57" s="58"/>
      <c r="F57" s="58">
        <f>SUM(F51:F56)</f>
        <v>0</v>
      </c>
    </row>
    <row r="58" spans="1:6" x14ac:dyDescent="0.35">
      <c r="A58" s="77"/>
      <c r="B58" s="84"/>
      <c r="C58" s="78"/>
      <c r="D58" s="79"/>
      <c r="E58" s="171"/>
      <c r="F58" s="188"/>
    </row>
    <row r="59" spans="1:6" x14ac:dyDescent="0.35">
      <c r="A59" s="63" t="s">
        <v>96</v>
      </c>
      <c r="B59" s="85" t="s">
        <v>97</v>
      </c>
      <c r="C59" s="65"/>
      <c r="D59" s="66">
        <v>0</v>
      </c>
      <c r="E59" s="67"/>
      <c r="F59" s="189"/>
    </row>
    <row r="60" spans="1:6" x14ac:dyDescent="0.35">
      <c r="A60" s="150" t="s">
        <v>98</v>
      </c>
      <c r="B60" s="72" t="s">
        <v>99</v>
      </c>
      <c r="C60" s="151" t="s">
        <v>13</v>
      </c>
      <c r="D60" s="246">
        <v>1330.8</v>
      </c>
      <c r="E60" s="246"/>
      <c r="F60" s="208">
        <f>Table1423[[#This Row],[Qté]]*Table1423[[#This Row],[PU]]</f>
        <v>0</v>
      </c>
    </row>
    <row r="61" spans="1:6" x14ac:dyDescent="0.35">
      <c r="A61" s="150" t="s">
        <v>100</v>
      </c>
      <c r="B61" s="72" t="s">
        <v>101</v>
      </c>
      <c r="C61" s="151" t="s">
        <v>13</v>
      </c>
      <c r="D61" s="246">
        <v>257.39999999999998</v>
      </c>
      <c r="E61" s="246"/>
      <c r="F61" s="200">
        <f>Table1423[[#This Row],[Qté]]*Table1423[[#This Row],[PU]]</f>
        <v>0</v>
      </c>
    </row>
    <row r="62" spans="1:6" x14ac:dyDescent="0.35">
      <c r="A62" s="150" t="s">
        <v>102</v>
      </c>
      <c r="B62" s="72" t="s">
        <v>103</v>
      </c>
      <c r="C62" s="151" t="s">
        <v>13</v>
      </c>
      <c r="D62" s="246">
        <v>246</v>
      </c>
      <c r="E62" s="246"/>
      <c r="F62" s="200">
        <f>Table1423[[#This Row],[Qté]]*Table1423[[#This Row],[PU]]</f>
        <v>0</v>
      </c>
    </row>
    <row r="63" spans="1:6" x14ac:dyDescent="0.35">
      <c r="A63" s="150" t="s">
        <v>104</v>
      </c>
      <c r="B63" s="72" t="s">
        <v>105</v>
      </c>
      <c r="C63" s="151" t="s">
        <v>13</v>
      </c>
      <c r="D63" s="246">
        <v>162</v>
      </c>
      <c r="E63" s="246"/>
      <c r="F63" s="200">
        <f>Table1423[[#This Row],[Qté]]*Table1423[[#This Row],[PU]]</f>
        <v>0</v>
      </c>
    </row>
    <row r="64" spans="1:6" x14ac:dyDescent="0.35">
      <c r="A64" s="150" t="s">
        <v>106</v>
      </c>
      <c r="B64" s="72" t="s">
        <v>107</v>
      </c>
      <c r="C64" s="151" t="s">
        <v>13</v>
      </c>
      <c r="D64" s="246">
        <v>29</v>
      </c>
      <c r="E64" s="246"/>
      <c r="F64" s="200">
        <f>Table1423[[#This Row],[Qté]]*Table1423[[#This Row],[PU]]</f>
        <v>0</v>
      </c>
    </row>
    <row r="65" spans="1:6" ht="15" thickBot="1" x14ac:dyDescent="0.4">
      <c r="A65" s="209" t="s">
        <v>108</v>
      </c>
      <c r="B65" s="207" t="s">
        <v>109</v>
      </c>
      <c r="C65" s="210" t="s">
        <v>13</v>
      </c>
      <c r="D65" s="246">
        <v>21</v>
      </c>
      <c r="E65" s="246"/>
      <c r="F65" s="211">
        <f>Table1423[[#This Row],[Qté]]*Table1423[[#This Row],[PU]]</f>
        <v>0</v>
      </c>
    </row>
    <row r="66" spans="1:6" x14ac:dyDescent="0.35">
      <c r="A66" s="87"/>
      <c r="B66" s="88" t="s">
        <v>110</v>
      </c>
      <c r="C66" s="88"/>
      <c r="D66" s="89"/>
      <c r="E66" s="89"/>
      <c r="F66" s="58">
        <f>SUM(F60:F65)</f>
        <v>0</v>
      </c>
    </row>
    <row r="67" spans="1:6" x14ac:dyDescent="0.35">
      <c r="A67" s="90"/>
      <c r="B67" s="43"/>
      <c r="C67" s="54"/>
      <c r="D67" s="91"/>
      <c r="E67" s="170"/>
      <c r="F67" s="187"/>
    </row>
    <row r="68" spans="1:6" ht="28.5" customHeight="1" x14ac:dyDescent="0.35">
      <c r="A68" s="373" t="s">
        <v>566</v>
      </c>
      <c r="B68" s="362" t="s">
        <v>560</v>
      </c>
      <c r="C68" s="363"/>
      <c r="D68" s="364"/>
      <c r="E68" s="365"/>
      <c r="F68" s="366"/>
    </row>
    <row r="69" spans="1:6" x14ac:dyDescent="0.35">
      <c r="A69" s="373" t="s">
        <v>567</v>
      </c>
      <c r="B69" s="367" t="s">
        <v>561</v>
      </c>
      <c r="C69" s="368"/>
      <c r="D69" s="368"/>
      <c r="E69" s="369"/>
      <c r="F69" s="369"/>
    </row>
    <row r="70" spans="1:6" x14ac:dyDescent="0.35">
      <c r="A70" s="90" t="s">
        <v>568</v>
      </c>
      <c r="B70" s="22" t="s">
        <v>562</v>
      </c>
      <c r="C70" s="370" t="s">
        <v>42</v>
      </c>
      <c r="D70" s="370">
        <v>25</v>
      </c>
      <c r="E70" s="371"/>
      <c r="F70" s="371">
        <f t="shared" ref="F70:F73" si="0">D70*E70</f>
        <v>0</v>
      </c>
    </row>
    <row r="71" spans="1:6" ht="21.75" customHeight="1" x14ac:dyDescent="0.35">
      <c r="A71" s="90" t="s">
        <v>569</v>
      </c>
      <c r="B71" s="22" t="s">
        <v>563</v>
      </c>
      <c r="C71" s="370" t="s">
        <v>42</v>
      </c>
      <c r="D71" s="370">
        <v>50</v>
      </c>
      <c r="E71" s="371"/>
      <c r="F71" s="371">
        <f t="shared" si="0"/>
        <v>0</v>
      </c>
    </row>
    <row r="72" spans="1:6" x14ac:dyDescent="0.35">
      <c r="A72" s="90" t="s">
        <v>570</v>
      </c>
      <c r="B72" s="22" t="s">
        <v>564</v>
      </c>
      <c r="C72" s="370" t="s">
        <v>42</v>
      </c>
      <c r="D72" s="370">
        <v>75</v>
      </c>
      <c r="E72" s="371"/>
      <c r="F72" s="371">
        <f t="shared" si="0"/>
        <v>0</v>
      </c>
    </row>
    <row r="73" spans="1:6" ht="15" thickBot="1" x14ac:dyDescent="0.4">
      <c r="A73" s="90" t="s">
        <v>571</v>
      </c>
      <c r="B73" s="22" t="s">
        <v>565</v>
      </c>
      <c r="C73" s="370" t="s">
        <v>10</v>
      </c>
      <c r="D73" s="370">
        <v>1</v>
      </c>
      <c r="E73" s="371"/>
      <c r="F73" s="371">
        <f t="shared" si="0"/>
        <v>0</v>
      </c>
    </row>
    <row r="74" spans="1:6" x14ac:dyDescent="0.35">
      <c r="A74" s="87"/>
      <c r="B74" s="372" t="s">
        <v>572</v>
      </c>
      <c r="C74" s="88"/>
      <c r="D74" s="89"/>
      <c r="E74" s="173"/>
      <c r="F74" s="58">
        <f>SUM(F70:F73)</f>
        <v>0</v>
      </c>
    </row>
    <row r="75" spans="1:6" ht="15" thickBot="1" x14ac:dyDescent="0.4">
      <c r="A75" s="90"/>
      <c r="B75" s="43"/>
      <c r="C75" s="54"/>
      <c r="D75" s="91"/>
      <c r="E75" s="170"/>
      <c r="F75" s="187"/>
    </row>
    <row r="76" spans="1:6" ht="16" thickBot="1" x14ac:dyDescent="0.4">
      <c r="A76" s="308"/>
      <c r="B76" s="309" t="s">
        <v>375</v>
      </c>
      <c r="C76" s="309"/>
      <c r="D76" s="310"/>
      <c r="E76" s="311"/>
      <c r="F76" s="312">
        <f>F66+F57+F39+F48+F30+F22+F74</f>
        <v>0</v>
      </c>
    </row>
    <row r="77" spans="1:6" ht="16" thickBot="1" x14ac:dyDescent="0.4">
      <c r="A77" s="308"/>
      <c r="B77" s="309" t="s">
        <v>582</v>
      </c>
      <c r="C77" s="309"/>
      <c r="D77" s="310"/>
      <c r="E77" s="311"/>
      <c r="F77" s="312">
        <f>+F76*2</f>
        <v>0</v>
      </c>
    </row>
    <row r="78" spans="1:6" x14ac:dyDescent="0.35">
      <c r="A78" s="92"/>
      <c r="B78" s="93"/>
      <c r="C78" s="94"/>
      <c r="D78" s="95"/>
      <c r="E78" s="174"/>
      <c r="F78" s="194"/>
    </row>
    <row r="79" spans="1:6" x14ac:dyDescent="0.35">
      <c r="A79" s="49">
        <v>300</v>
      </c>
      <c r="B79" s="96" t="s">
        <v>111</v>
      </c>
      <c r="C79" s="97"/>
      <c r="D79" s="98"/>
      <c r="E79" s="98"/>
      <c r="F79" s="195"/>
    </row>
    <row r="80" spans="1:6" x14ac:dyDescent="0.35">
      <c r="A80" s="63" t="s">
        <v>112</v>
      </c>
      <c r="B80" s="64" t="s">
        <v>17</v>
      </c>
      <c r="C80" s="99"/>
      <c r="D80" s="67"/>
      <c r="E80" s="67"/>
      <c r="F80" s="189"/>
    </row>
    <row r="81" spans="1:6" x14ac:dyDescent="0.35">
      <c r="A81" s="68" t="s">
        <v>113</v>
      </c>
      <c r="B81" s="69" t="s">
        <v>114</v>
      </c>
      <c r="C81" s="54"/>
      <c r="D81" s="100"/>
      <c r="E81" s="172"/>
      <c r="F81" s="190"/>
    </row>
    <row r="82" spans="1:6" x14ac:dyDescent="0.35">
      <c r="A82" s="53" t="s">
        <v>115</v>
      </c>
      <c r="B82" s="28" t="s">
        <v>21</v>
      </c>
      <c r="C82" s="54" t="s">
        <v>22</v>
      </c>
      <c r="D82" s="55">
        <v>32.5</v>
      </c>
      <c r="E82" s="170"/>
      <c r="F82" s="187">
        <f>Table1423[[#This Row],[Qté]]*Table1423[[#This Row],[PU]]</f>
        <v>0</v>
      </c>
    </row>
    <row r="83" spans="1:6" x14ac:dyDescent="0.35">
      <c r="A83" s="53" t="s">
        <v>116</v>
      </c>
      <c r="B83" s="28" t="s">
        <v>24</v>
      </c>
      <c r="C83" s="54" t="s">
        <v>22</v>
      </c>
      <c r="D83" s="55">
        <v>2.0299999999999998</v>
      </c>
      <c r="E83" s="170"/>
      <c r="F83" s="187">
        <f>Table1423[[#This Row],[Qté]]*Table1423[[#This Row],[PU]]</f>
        <v>0</v>
      </c>
    </row>
    <row r="84" spans="1:6" x14ac:dyDescent="0.35">
      <c r="A84" s="53" t="s">
        <v>117</v>
      </c>
      <c r="B84" s="28" t="s">
        <v>118</v>
      </c>
      <c r="C84" s="54" t="s">
        <v>22</v>
      </c>
      <c r="D84" s="55">
        <v>27.12</v>
      </c>
      <c r="E84" s="170"/>
      <c r="F84" s="187">
        <f>Table1423[[#This Row],[Qté]]*Table1423[[#This Row],[PU]]</f>
        <v>0</v>
      </c>
    </row>
    <row r="85" spans="1:6" x14ac:dyDescent="0.35">
      <c r="A85" s="53" t="s">
        <v>119</v>
      </c>
      <c r="B85" s="28" t="s">
        <v>120</v>
      </c>
      <c r="C85" s="54" t="s">
        <v>22</v>
      </c>
      <c r="D85" s="55">
        <f>1.7/2</f>
        <v>0.85</v>
      </c>
      <c r="E85" s="170"/>
      <c r="F85" s="187">
        <f>Table1423[[#This Row],[Qté]]*Table1423[[#This Row],[PU]]</f>
        <v>0</v>
      </c>
    </row>
    <row r="86" spans="1:6" ht="25" x14ac:dyDescent="0.35">
      <c r="A86" s="53" t="s">
        <v>121</v>
      </c>
      <c r="B86" s="28" t="s">
        <v>122</v>
      </c>
      <c r="C86" s="54" t="s">
        <v>22</v>
      </c>
      <c r="D86" s="55">
        <f>3.25*0.7</f>
        <v>2.2749999999999999</v>
      </c>
      <c r="E86" s="170"/>
      <c r="F86" s="187">
        <f>Table1423[[#This Row],[Qté]]*Table1423[[#This Row],[PU]]</f>
        <v>0</v>
      </c>
    </row>
    <row r="87" spans="1:6" ht="25" x14ac:dyDescent="0.35">
      <c r="A87" s="53" t="s">
        <v>123</v>
      </c>
      <c r="B87" s="28" t="s">
        <v>32</v>
      </c>
      <c r="C87" s="81" t="s">
        <v>22</v>
      </c>
      <c r="D87" s="82">
        <v>47.37</v>
      </c>
      <c r="E87" s="170"/>
      <c r="F87" s="187">
        <f>Table1423[[#This Row],[Qté]]*Table1423[[#This Row],[PU]]</f>
        <v>0</v>
      </c>
    </row>
    <row r="88" spans="1:6" x14ac:dyDescent="0.35">
      <c r="A88" s="53" t="s">
        <v>124</v>
      </c>
      <c r="B88" s="28" t="s">
        <v>34</v>
      </c>
      <c r="C88" s="54" t="s">
        <v>13</v>
      </c>
      <c r="D88" s="55">
        <v>91</v>
      </c>
      <c r="E88" s="170"/>
      <c r="F88" s="187">
        <f>Table1423[[#This Row],[Qté]]*Table1423[[#This Row],[PU]]</f>
        <v>0</v>
      </c>
    </row>
    <row r="89" spans="1:6" x14ac:dyDescent="0.35">
      <c r="A89" s="53" t="s">
        <v>125</v>
      </c>
      <c r="B89" s="28" t="s">
        <v>126</v>
      </c>
      <c r="C89" s="54" t="s">
        <v>22</v>
      </c>
      <c r="D89" s="55">
        <v>6.39</v>
      </c>
      <c r="E89" s="170"/>
      <c r="F89" s="187">
        <f>Table1423[[#This Row],[Qté]]*Table1423[[#This Row],[PU]]</f>
        <v>0</v>
      </c>
    </row>
    <row r="90" spans="1:6" x14ac:dyDescent="0.35">
      <c r="A90" s="56"/>
      <c r="B90" s="41" t="s">
        <v>127</v>
      </c>
      <c r="C90" s="57"/>
      <c r="D90" s="58"/>
      <c r="E90" s="58"/>
      <c r="F90" s="191">
        <f>SUBTOTAL(109,F82:F89)</f>
        <v>0</v>
      </c>
    </row>
    <row r="91" spans="1:6" x14ac:dyDescent="0.35">
      <c r="A91" s="77"/>
      <c r="B91" s="84"/>
      <c r="C91" s="78"/>
      <c r="D91" s="79"/>
      <c r="E91" s="170"/>
      <c r="F91" s="187"/>
    </row>
    <row r="92" spans="1:6" x14ac:dyDescent="0.35">
      <c r="A92" s="68" t="s">
        <v>128</v>
      </c>
      <c r="B92" s="42" t="s">
        <v>129</v>
      </c>
      <c r="C92" s="54"/>
      <c r="D92" s="55"/>
      <c r="E92" s="170"/>
      <c r="F92" s="187"/>
    </row>
    <row r="93" spans="1:6" x14ac:dyDescent="0.35">
      <c r="A93" s="205" t="s">
        <v>130</v>
      </c>
      <c r="B93" s="72" t="s">
        <v>41</v>
      </c>
      <c r="C93" s="206" t="s">
        <v>42</v>
      </c>
      <c r="D93" s="62">
        <v>92</v>
      </c>
      <c r="E93" s="170"/>
      <c r="F93" s="187">
        <f>Table1423[[#This Row],[Qté]]*Table1423[[#This Row],[PU]]</f>
        <v>0</v>
      </c>
    </row>
    <row r="94" spans="1:6" x14ac:dyDescent="0.35">
      <c r="A94" s="205" t="s">
        <v>131</v>
      </c>
      <c r="B94" s="22" t="s">
        <v>373</v>
      </c>
      <c r="C94" s="206" t="s">
        <v>22</v>
      </c>
      <c r="D94" s="62">
        <v>38.909999999999997</v>
      </c>
      <c r="E94" s="170"/>
      <c r="F94" s="187">
        <f>Table1423[[#This Row],[Qté]]*Table1423[[#This Row],[PU]]</f>
        <v>0</v>
      </c>
    </row>
    <row r="95" spans="1:6" x14ac:dyDescent="0.35">
      <c r="A95" s="83" t="s">
        <v>132</v>
      </c>
      <c r="B95" s="72" t="s">
        <v>133</v>
      </c>
      <c r="C95" s="61" t="s">
        <v>22</v>
      </c>
      <c r="D95" s="62">
        <v>1.1000000000000001</v>
      </c>
      <c r="E95" s="170"/>
      <c r="F95" s="187">
        <f>Table1423[[#This Row],[Qté]]*Table1423[[#This Row],[PU]]</f>
        <v>0</v>
      </c>
    </row>
    <row r="96" spans="1:6" x14ac:dyDescent="0.35">
      <c r="A96" s="83" t="s">
        <v>134</v>
      </c>
      <c r="B96" s="72" t="s">
        <v>135</v>
      </c>
      <c r="C96" s="61" t="s">
        <v>22</v>
      </c>
      <c r="D96" s="62">
        <v>1.22</v>
      </c>
      <c r="E96" s="170"/>
      <c r="F96" s="187">
        <f>Table1423[[#This Row],[Qté]]*Table1423[[#This Row],[PU]]</f>
        <v>0</v>
      </c>
    </row>
    <row r="97" spans="1:6" x14ac:dyDescent="0.35">
      <c r="A97" s="83" t="s">
        <v>136</v>
      </c>
      <c r="B97" s="72" t="s">
        <v>137</v>
      </c>
      <c r="C97" s="61" t="s">
        <v>22</v>
      </c>
      <c r="D97" s="62">
        <v>1.63</v>
      </c>
      <c r="E97" s="170"/>
      <c r="F97" s="187">
        <f>Table1423[[#This Row],[Qté]]*Table1423[[#This Row],[PU]]</f>
        <v>0</v>
      </c>
    </row>
    <row r="98" spans="1:6" x14ac:dyDescent="0.35">
      <c r="A98" s="83" t="s">
        <v>138</v>
      </c>
      <c r="B98" s="72" t="s">
        <v>51</v>
      </c>
      <c r="C98" s="206" t="s">
        <v>22</v>
      </c>
      <c r="D98" s="62">
        <v>0.5</v>
      </c>
      <c r="E98" s="170"/>
      <c r="F98" s="187">
        <f>Table1423[[#This Row],[Qté]]*Table1423[[#This Row],[PU]]</f>
        <v>0</v>
      </c>
    </row>
    <row r="99" spans="1:6" x14ac:dyDescent="0.35">
      <c r="A99" s="56"/>
      <c r="B99" s="57" t="s">
        <v>139</v>
      </c>
      <c r="C99" s="57"/>
      <c r="D99" s="58"/>
      <c r="E99" s="58"/>
      <c r="F99" s="191">
        <f>SUM(F93:F98)</f>
        <v>0</v>
      </c>
    </row>
    <row r="100" spans="1:6" x14ac:dyDescent="0.35">
      <c r="A100" s="77"/>
      <c r="B100" s="78"/>
      <c r="C100" s="78"/>
      <c r="D100" s="79"/>
      <c r="E100" s="170"/>
      <c r="F100" s="187"/>
    </row>
    <row r="101" spans="1:6" x14ac:dyDescent="0.35">
      <c r="A101" s="68" t="s">
        <v>140</v>
      </c>
      <c r="B101" s="69" t="s">
        <v>141</v>
      </c>
      <c r="C101" s="54"/>
      <c r="D101" s="55"/>
      <c r="E101" s="170"/>
      <c r="F101" s="187"/>
    </row>
    <row r="102" spans="1:6" ht="25" x14ac:dyDescent="0.35">
      <c r="A102" s="53" t="s">
        <v>142</v>
      </c>
      <c r="B102" s="28" t="s">
        <v>143</v>
      </c>
      <c r="C102" s="54" t="s">
        <v>22</v>
      </c>
      <c r="D102" s="55">
        <v>1.31</v>
      </c>
      <c r="E102" s="170"/>
      <c r="F102" s="187">
        <f>Table1423[[#This Row],[Qté]]*Table1423[[#This Row],[PU]]</f>
        <v>0</v>
      </c>
    </row>
    <row r="103" spans="1:6" x14ac:dyDescent="0.35">
      <c r="A103" s="53" t="s">
        <v>144</v>
      </c>
      <c r="B103" s="28" t="s">
        <v>145</v>
      </c>
      <c r="C103" s="54" t="s">
        <v>22</v>
      </c>
      <c r="D103" s="55">
        <v>0.4</v>
      </c>
      <c r="E103" s="170"/>
      <c r="F103" s="187">
        <f>Table1423[[#This Row],[Qté]]*Table1423[[#This Row],[PU]]</f>
        <v>0</v>
      </c>
    </row>
    <row r="104" spans="1:6" ht="33.75" customHeight="1" x14ac:dyDescent="0.35">
      <c r="A104" s="53" t="s">
        <v>146</v>
      </c>
      <c r="B104" s="28" t="s">
        <v>147</v>
      </c>
      <c r="C104" s="54" t="s">
        <v>13</v>
      </c>
      <c r="D104" s="55">
        <v>134.041</v>
      </c>
      <c r="E104" s="170"/>
      <c r="F104" s="187">
        <f>Table1423[[#This Row],[Qté]]*Table1423[[#This Row],[PU]]</f>
        <v>0</v>
      </c>
    </row>
    <row r="105" spans="1:6" ht="27.75" customHeight="1" x14ac:dyDescent="0.35">
      <c r="A105" s="53" t="s">
        <v>148</v>
      </c>
      <c r="B105" s="72" t="s">
        <v>149</v>
      </c>
      <c r="C105" s="54" t="s">
        <v>42</v>
      </c>
      <c r="D105" s="55">
        <v>13</v>
      </c>
      <c r="E105" s="170"/>
      <c r="F105" s="187">
        <f>Table1423[[#This Row],[Qté]]*Table1423[[#This Row],[PU]]</f>
        <v>0</v>
      </c>
    </row>
    <row r="106" spans="1:6" x14ac:dyDescent="0.35">
      <c r="A106" s="53" t="s">
        <v>150</v>
      </c>
      <c r="B106" s="28" t="s">
        <v>151</v>
      </c>
      <c r="C106" s="54" t="s">
        <v>42</v>
      </c>
      <c r="D106" s="55">
        <v>46.56</v>
      </c>
      <c r="E106" s="170"/>
      <c r="F106" s="187">
        <f>Table1423[[#This Row],[Qté]]*Table1423[[#This Row],[PU]]</f>
        <v>0</v>
      </c>
    </row>
    <row r="107" spans="1:6" ht="25" x14ac:dyDescent="0.35">
      <c r="A107" s="53" t="s">
        <v>152</v>
      </c>
      <c r="B107" s="28" t="s">
        <v>153</v>
      </c>
      <c r="C107" s="54" t="s">
        <v>13</v>
      </c>
      <c r="D107" s="55">
        <v>113</v>
      </c>
      <c r="E107" s="170"/>
      <c r="F107" s="187">
        <f>Table1423[[#This Row],[Qté]]*Table1423[[#This Row],[PU]]</f>
        <v>0</v>
      </c>
    </row>
    <row r="108" spans="1:6" x14ac:dyDescent="0.35">
      <c r="A108" s="53" t="s">
        <v>154</v>
      </c>
      <c r="B108" s="28" t="s">
        <v>67</v>
      </c>
      <c r="C108" s="245" t="s">
        <v>42</v>
      </c>
      <c r="D108" s="55">
        <v>45</v>
      </c>
      <c r="E108" s="170"/>
      <c r="F108" s="187">
        <f>Table1423[[#This Row],[Qté]]*Table1423[[#This Row],[PU]]</f>
        <v>0</v>
      </c>
    </row>
    <row r="109" spans="1:6" x14ac:dyDescent="0.35">
      <c r="A109" s="56"/>
      <c r="B109" s="57" t="s">
        <v>155</v>
      </c>
      <c r="C109" s="57"/>
      <c r="D109" s="58"/>
      <c r="E109" s="58"/>
      <c r="F109" s="191">
        <f>SUM(F102:F108)</f>
        <v>0</v>
      </c>
    </row>
    <row r="110" spans="1:6" x14ac:dyDescent="0.35">
      <c r="A110" s="77"/>
      <c r="B110" s="78"/>
      <c r="C110" s="78"/>
      <c r="D110" s="79"/>
      <c r="E110" s="170"/>
      <c r="F110" s="188"/>
    </row>
    <row r="111" spans="1:6" x14ac:dyDescent="0.35">
      <c r="A111" s="63" t="s">
        <v>156</v>
      </c>
      <c r="B111" s="64" t="s">
        <v>157</v>
      </c>
      <c r="C111" s="65"/>
      <c r="D111" s="66"/>
      <c r="E111" s="66"/>
      <c r="F111" s="189"/>
    </row>
    <row r="112" spans="1:6" x14ac:dyDescent="0.35">
      <c r="A112" s="68" t="s">
        <v>158</v>
      </c>
      <c r="B112" s="69" t="s">
        <v>159</v>
      </c>
      <c r="C112" s="54"/>
      <c r="D112" s="55"/>
      <c r="E112" s="170"/>
      <c r="F112" s="190"/>
    </row>
    <row r="113" spans="1:6" ht="25" x14ac:dyDescent="0.35">
      <c r="A113" s="83" t="s">
        <v>160</v>
      </c>
      <c r="B113" s="72" t="s">
        <v>161</v>
      </c>
      <c r="C113" s="61" t="s">
        <v>75</v>
      </c>
      <c r="D113" s="62">
        <v>1</v>
      </c>
      <c r="E113" s="170"/>
      <c r="F113" s="187">
        <f>Table1423[[#This Row],[Qté]]*Table1423[[#This Row],[PU]]</f>
        <v>0</v>
      </c>
    </row>
    <row r="114" spans="1:6" ht="36.75" customHeight="1" x14ac:dyDescent="0.35">
      <c r="A114" s="83" t="s">
        <v>162</v>
      </c>
      <c r="B114" s="72" t="s">
        <v>163</v>
      </c>
      <c r="C114" s="61" t="s">
        <v>75</v>
      </c>
      <c r="D114" s="62">
        <v>2</v>
      </c>
      <c r="E114" s="170"/>
      <c r="F114" s="187">
        <f>Table1423[[#This Row],[Qté]]*Table1423[[#This Row],[PU]]</f>
        <v>0</v>
      </c>
    </row>
    <row r="115" spans="1:6" ht="36.75" customHeight="1" x14ac:dyDescent="0.35">
      <c r="A115" s="83" t="s">
        <v>164</v>
      </c>
      <c r="B115" s="72" t="s">
        <v>165</v>
      </c>
      <c r="C115" s="61" t="s">
        <v>75</v>
      </c>
      <c r="D115" s="62">
        <v>2</v>
      </c>
      <c r="E115" s="170"/>
      <c r="F115" s="187">
        <f>Table1423[[#This Row],[Qté]]*Table1423[[#This Row],[PU]]</f>
        <v>0</v>
      </c>
    </row>
    <row r="116" spans="1:6" ht="25" x14ac:dyDescent="0.35">
      <c r="A116" s="83" t="s">
        <v>166</v>
      </c>
      <c r="B116" s="72" t="s">
        <v>167</v>
      </c>
      <c r="C116" s="61" t="s">
        <v>75</v>
      </c>
      <c r="D116" s="62">
        <v>1</v>
      </c>
      <c r="E116" s="170"/>
      <c r="F116" s="187">
        <f>Table1423[[#This Row],[Qté]]*Table1423[[#This Row],[PU]]</f>
        <v>0</v>
      </c>
    </row>
    <row r="117" spans="1:6" ht="25" x14ac:dyDescent="0.35">
      <c r="A117" s="83" t="s">
        <v>168</v>
      </c>
      <c r="B117" s="72" t="s">
        <v>169</v>
      </c>
      <c r="C117" s="61" t="s">
        <v>75</v>
      </c>
      <c r="D117" s="62">
        <v>2</v>
      </c>
      <c r="E117" s="170"/>
      <c r="F117" s="187">
        <f>Table1423[[#This Row],[Qté]]*Table1423[[#This Row],[PU]]</f>
        <v>0</v>
      </c>
    </row>
    <row r="118" spans="1:6" ht="25" x14ac:dyDescent="0.35">
      <c r="A118" s="83" t="s">
        <v>170</v>
      </c>
      <c r="B118" s="72" t="s">
        <v>171</v>
      </c>
      <c r="C118" s="61" t="s">
        <v>75</v>
      </c>
      <c r="D118" s="62">
        <v>2</v>
      </c>
      <c r="E118" s="170"/>
      <c r="F118" s="187">
        <f>Table1423[[#This Row],[Qté]]*Table1423[[#This Row],[PU]]</f>
        <v>0</v>
      </c>
    </row>
    <row r="119" spans="1:6" ht="25" x14ac:dyDescent="0.35">
      <c r="A119" s="83" t="s">
        <v>172</v>
      </c>
      <c r="B119" s="72" t="s">
        <v>173</v>
      </c>
      <c r="C119" s="61" t="s">
        <v>75</v>
      </c>
      <c r="D119" s="62">
        <v>1</v>
      </c>
      <c r="E119" s="170"/>
      <c r="F119" s="187">
        <f>Table1423[[#This Row],[Qté]]*Table1423[[#This Row],[PU]]</f>
        <v>0</v>
      </c>
    </row>
    <row r="120" spans="1:6" ht="25" x14ac:dyDescent="0.35">
      <c r="A120" s="83">
        <v>429</v>
      </c>
      <c r="B120" s="72" t="s">
        <v>174</v>
      </c>
      <c r="C120" s="61" t="s">
        <v>75</v>
      </c>
      <c r="D120" s="62">
        <v>1</v>
      </c>
      <c r="E120" s="170"/>
      <c r="F120" s="187">
        <f>Table1423[[#This Row],[Qté]]*Table1423[[#This Row],[PU]]</f>
        <v>0</v>
      </c>
    </row>
    <row r="121" spans="1:6" ht="29.25" customHeight="1" x14ac:dyDescent="0.35">
      <c r="A121" s="83" t="s">
        <v>175</v>
      </c>
      <c r="B121" s="72" t="s">
        <v>176</v>
      </c>
      <c r="C121" s="61" t="s">
        <v>75</v>
      </c>
      <c r="D121" s="62">
        <v>3</v>
      </c>
      <c r="E121" s="170"/>
      <c r="F121" s="187">
        <f>Table1423[[#This Row],[Qté]]*Table1423[[#This Row],[PU]]</f>
        <v>0</v>
      </c>
    </row>
    <row r="122" spans="1:6" x14ac:dyDescent="0.35">
      <c r="A122" s="83" t="s">
        <v>177</v>
      </c>
      <c r="B122" s="72" t="s">
        <v>178</v>
      </c>
      <c r="C122" s="61" t="s">
        <v>75</v>
      </c>
      <c r="D122" s="62">
        <v>1</v>
      </c>
      <c r="E122" s="170"/>
      <c r="F122" s="187">
        <f>Table1423[[#This Row],[Qté]]*Table1423[[#This Row],[PU]]</f>
        <v>0</v>
      </c>
    </row>
    <row r="123" spans="1:6" x14ac:dyDescent="0.35">
      <c r="A123" s="83" t="s">
        <v>179</v>
      </c>
      <c r="B123" s="72" t="s">
        <v>180</v>
      </c>
      <c r="C123" s="61" t="s">
        <v>75</v>
      </c>
      <c r="D123" s="62">
        <v>2</v>
      </c>
      <c r="E123" s="170"/>
      <c r="F123" s="187">
        <f>Table1423[[#This Row],[Qté]]*Table1423[[#This Row],[PU]]</f>
        <v>0</v>
      </c>
    </row>
    <row r="124" spans="1:6" x14ac:dyDescent="0.35">
      <c r="A124" s="83" t="s">
        <v>181</v>
      </c>
      <c r="B124" s="72" t="s">
        <v>182</v>
      </c>
      <c r="C124" s="61" t="s">
        <v>183</v>
      </c>
      <c r="D124" s="62">
        <v>3</v>
      </c>
      <c r="E124" s="170"/>
      <c r="F124" s="187">
        <f>Table1423[[#This Row],[Qté]]*Table1423[[#This Row],[PU]]</f>
        <v>0</v>
      </c>
    </row>
    <row r="125" spans="1:6" ht="25" x14ac:dyDescent="0.35">
      <c r="A125" s="83" t="s">
        <v>184</v>
      </c>
      <c r="B125" s="72" t="s">
        <v>185</v>
      </c>
      <c r="C125" s="61" t="s">
        <v>10</v>
      </c>
      <c r="D125" s="62">
        <v>1</v>
      </c>
      <c r="E125" s="170"/>
      <c r="F125" s="187">
        <f>Table1423[[#This Row],[Qté]]*Table1423[[#This Row],[PU]]</f>
        <v>0</v>
      </c>
    </row>
    <row r="126" spans="1:6" x14ac:dyDescent="0.35">
      <c r="A126" s="80"/>
      <c r="B126" s="28"/>
      <c r="C126" s="81"/>
      <c r="D126" s="82"/>
      <c r="E126" s="170"/>
      <c r="F126" s="187"/>
    </row>
    <row r="127" spans="1:6" x14ac:dyDescent="0.35">
      <c r="A127" s="56"/>
      <c r="B127" s="41" t="s">
        <v>186</v>
      </c>
      <c r="C127" s="57"/>
      <c r="D127" s="58"/>
      <c r="E127" s="58"/>
      <c r="F127" s="191">
        <f>SUM(F113:F125)</f>
        <v>0</v>
      </c>
    </row>
    <row r="128" spans="1:6" x14ac:dyDescent="0.35">
      <c r="A128" s="77"/>
      <c r="B128" s="84"/>
      <c r="C128" s="78"/>
      <c r="D128" s="79"/>
      <c r="E128" s="170"/>
      <c r="F128" s="187"/>
    </row>
    <row r="129" spans="1:6" x14ac:dyDescent="0.35">
      <c r="A129" s="301" t="s">
        <v>187</v>
      </c>
      <c r="B129" s="84" t="s">
        <v>188</v>
      </c>
      <c r="C129" s="61"/>
      <c r="D129" s="62"/>
      <c r="E129" s="170"/>
      <c r="F129" s="187"/>
    </row>
    <row r="130" spans="1:6" x14ac:dyDescent="0.35">
      <c r="A130" s="83" t="s">
        <v>189</v>
      </c>
      <c r="B130" s="101" t="s">
        <v>190</v>
      </c>
      <c r="C130" s="61" t="s">
        <v>13</v>
      </c>
      <c r="D130" s="62">
        <v>6.5</v>
      </c>
      <c r="E130" s="170"/>
      <c r="F130" s="187">
        <f>Table1423[[#This Row],[Qté]]*Table1423[[#This Row],[PU]]</f>
        <v>0</v>
      </c>
    </row>
    <row r="131" spans="1:6" x14ac:dyDescent="0.35">
      <c r="A131" s="83" t="s">
        <v>191</v>
      </c>
      <c r="B131" s="101" t="s">
        <v>192</v>
      </c>
      <c r="C131" s="61" t="s">
        <v>13</v>
      </c>
      <c r="D131" s="62">
        <v>33.351999999999997</v>
      </c>
      <c r="E131" s="170"/>
      <c r="F131" s="187">
        <f>Table1423[[#This Row],[Qté]]*Table1423[[#This Row],[PU]]</f>
        <v>0</v>
      </c>
    </row>
    <row r="132" spans="1:6" x14ac:dyDescent="0.35">
      <c r="A132" s="83" t="s">
        <v>193</v>
      </c>
      <c r="B132" s="72" t="s">
        <v>84</v>
      </c>
      <c r="C132" s="61" t="s">
        <v>13</v>
      </c>
      <c r="D132" s="62">
        <v>92</v>
      </c>
      <c r="E132" s="170"/>
      <c r="F132" s="187">
        <f>Table1423[[#This Row],[Qté]]*Table1423[[#This Row],[PU]]</f>
        <v>0</v>
      </c>
    </row>
    <row r="133" spans="1:6" x14ac:dyDescent="0.35">
      <c r="A133" s="83" t="s">
        <v>194</v>
      </c>
      <c r="B133" s="72" t="s">
        <v>88</v>
      </c>
      <c r="C133" s="61" t="s">
        <v>13</v>
      </c>
      <c r="D133" s="62">
        <v>250.06</v>
      </c>
      <c r="E133" s="170"/>
      <c r="F133" s="187">
        <f>Table1423[[#This Row],[Qté]]*Table1423[[#This Row],[PU]]</f>
        <v>0</v>
      </c>
    </row>
    <row r="134" spans="1:6" x14ac:dyDescent="0.35">
      <c r="A134" s="83" t="s">
        <v>195</v>
      </c>
      <c r="B134" s="72" t="s">
        <v>92</v>
      </c>
      <c r="C134" s="61" t="s">
        <v>13</v>
      </c>
      <c r="D134" s="62">
        <v>42.723999999999997</v>
      </c>
      <c r="E134" s="170"/>
      <c r="F134" s="187">
        <f>Table1423[[#This Row],[Qté]]*Table1423[[#This Row],[PU]]</f>
        <v>0</v>
      </c>
    </row>
    <row r="135" spans="1:6" x14ac:dyDescent="0.35">
      <c r="A135" s="83" t="s">
        <v>196</v>
      </c>
      <c r="B135" s="72" t="s">
        <v>94</v>
      </c>
      <c r="C135" s="61" t="s">
        <v>13</v>
      </c>
      <c r="D135" s="62">
        <v>95.4</v>
      </c>
      <c r="E135" s="170"/>
      <c r="F135" s="187">
        <f>Table1423[[#This Row],[Qté]]*Table1423[[#This Row],[PU]]</f>
        <v>0</v>
      </c>
    </row>
    <row r="136" spans="1:6" x14ac:dyDescent="0.35">
      <c r="A136" s="56"/>
      <c r="B136" s="41" t="s">
        <v>197</v>
      </c>
      <c r="C136" s="57"/>
      <c r="D136" s="58"/>
      <c r="E136" s="58"/>
      <c r="F136" s="191">
        <f>SUM(F130:F135)</f>
        <v>0</v>
      </c>
    </row>
    <row r="137" spans="1:6" x14ac:dyDescent="0.35">
      <c r="A137" s="77"/>
      <c r="B137" s="84"/>
      <c r="C137" s="78"/>
      <c r="D137" s="79"/>
      <c r="E137" s="170"/>
      <c r="F137" s="187"/>
    </row>
    <row r="138" spans="1:6" x14ac:dyDescent="0.35">
      <c r="A138" s="301" t="s">
        <v>198</v>
      </c>
      <c r="B138" s="84" t="s">
        <v>97</v>
      </c>
      <c r="C138" s="61"/>
      <c r="D138" s="62"/>
      <c r="E138" s="170"/>
      <c r="F138" s="187"/>
    </row>
    <row r="139" spans="1:6" x14ac:dyDescent="0.35">
      <c r="A139" s="204" t="s">
        <v>199</v>
      </c>
      <c r="B139" s="28" t="s">
        <v>99</v>
      </c>
      <c r="C139" s="153" t="s">
        <v>13</v>
      </c>
      <c r="D139" s="212">
        <v>367.66</v>
      </c>
      <c r="E139" s="181"/>
      <c r="F139" s="200">
        <f>Table1423[[#This Row],[Qté]]*Table1423[[#This Row],[PU]]</f>
        <v>0</v>
      </c>
    </row>
    <row r="140" spans="1:6" x14ac:dyDescent="0.35">
      <c r="A140" s="204" t="s">
        <v>200</v>
      </c>
      <c r="B140" s="28" t="s">
        <v>101</v>
      </c>
      <c r="C140" s="153" t="s">
        <v>13</v>
      </c>
      <c r="D140" s="154">
        <v>113</v>
      </c>
      <c r="E140" s="181"/>
      <c r="F140" s="200">
        <f>Table1423[[#This Row],[Qté]]*Table1423[[#This Row],[PU]]</f>
        <v>0</v>
      </c>
    </row>
    <row r="141" spans="1:6" x14ac:dyDescent="0.35">
      <c r="A141" s="204" t="s">
        <v>201</v>
      </c>
      <c r="B141" s="28" t="s">
        <v>103</v>
      </c>
      <c r="C141" s="153" t="s">
        <v>13</v>
      </c>
      <c r="D141" s="212">
        <v>250.06</v>
      </c>
      <c r="E141" s="181"/>
      <c r="F141" s="200">
        <f>Table1423[[#This Row],[Qté]]*Table1423[[#This Row],[PU]]</f>
        <v>0</v>
      </c>
    </row>
    <row r="142" spans="1:6" ht="15" customHeight="1" x14ac:dyDescent="0.35">
      <c r="A142" s="204" t="s">
        <v>202</v>
      </c>
      <c r="B142" s="28" t="s">
        <v>203</v>
      </c>
      <c r="C142" s="153" t="s">
        <v>13</v>
      </c>
      <c r="D142" s="212">
        <f>D139-D141</f>
        <v>117.60000000000002</v>
      </c>
      <c r="E142" s="181"/>
      <c r="F142" s="200">
        <f>Table1423[[#This Row],[Qté]]*Table1423[[#This Row],[PU]]</f>
        <v>0</v>
      </c>
    </row>
    <row r="143" spans="1:6" x14ac:dyDescent="0.35">
      <c r="A143" s="204" t="s">
        <v>204</v>
      </c>
      <c r="B143" s="28" t="s">
        <v>107</v>
      </c>
      <c r="C143" s="153" t="s">
        <v>13</v>
      </c>
      <c r="D143" s="154">
        <v>29</v>
      </c>
      <c r="E143" s="181"/>
      <c r="F143" s="200">
        <f>Table1423[[#This Row],[Qté]]*Table1423[[#This Row],[PU]]</f>
        <v>0</v>
      </c>
    </row>
    <row r="144" spans="1:6" x14ac:dyDescent="0.35">
      <c r="A144" s="56"/>
      <c r="B144" s="57" t="s">
        <v>205</v>
      </c>
      <c r="C144" s="57"/>
      <c r="D144" s="58"/>
      <c r="E144" s="58"/>
      <c r="F144" s="191">
        <f>SUM(F139:F143)</f>
        <v>0</v>
      </c>
    </row>
    <row r="145" spans="1:6" x14ac:dyDescent="0.35">
      <c r="A145" s="90"/>
      <c r="B145" s="43"/>
      <c r="C145" s="54"/>
      <c r="D145" s="91"/>
      <c r="E145" s="170"/>
      <c r="F145" s="187"/>
    </row>
    <row r="146" spans="1:6" x14ac:dyDescent="0.35">
      <c r="A146" s="301" t="s">
        <v>206</v>
      </c>
      <c r="B146" s="84" t="s">
        <v>207</v>
      </c>
      <c r="C146" s="61"/>
      <c r="D146" s="62"/>
      <c r="E146" s="170"/>
      <c r="F146" s="187"/>
    </row>
    <row r="147" spans="1:6" x14ac:dyDescent="0.35">
      <c r="A147" s="134" t="s">
        <v>208</v>
      </c>
      <c r="B147" s="28" t="s">
        <v>209</v>
      </c>
      <c r="C147" s="81" t="s">
        <v>183</v>
      </c>
      <c r="D147" s="82">
        <v>2</v>
      </c>
      <c r="E147" s="175"/>
      <c r="F147" s="187">
        <f>Table1423[[#This Row],[Qté]]*Table1423[[#This Row],[PU]]</f>
        <v>0</v>
      </c>
    </row>
    <row r="148" spans="1:6" x14ac:dyDescent="0.35">
      <c r="A148" s="134" t="s">
        <v>210</v>
      </c>
      <c r="B148" s="28" t="s">
        <v>211</v>
      </c>
      <c r="C148" s="81" t="s">
        <v>183</v>
      </c>
      <c r="D148" s="82">
        <v>1</v>
      </c>
      <c r="E148" s="175"/>
      <c r="F148" s="187">
        <f>Table1423[[#This Row],[Qté]]*Table1423[[#This Row],[PU]]</f>
        <v>0</v>
      </c>
    </row>
    <row r="149" spans="1:6" x14ac:dyDescent="0.35">
      <c r="A149" s="134" t="s">
        <v>212</v>
      </c>
      <c r="B149" s="28" t="s">
        <v>213</v>
      </c>
      <c r="C149" s="81" t="s">
        <v>42</v>
      </c>
      <c r="D149" s="82">
        <v>15</v>
      </c>
      <c r="E149" s="175"/>
      <c r="F149" s="187">
        <f>Table1423[[#This Row],[Qté]]*Table1423[[#This Row],[PU]]</f>
        <v>0</v>
      </c>
    </row>
    <row r="150" spans="1:6" x14ac:dyDescent="0.35">
      <c r="A150" s="134" t="s">
        <v>214</v>
      </c>
      <c r="B150" s="28" t="s">
        <v>215</v>
      </c>
      <c r="C150" s="81" t="s">
        <v>42</v>
      </c>
      <c r="D150" s="91">
        <v>45</v>
      </c>
      <c r="E150" s="175"/>
      <c r="F150" s="187">
        <f>Table1423[[#This Row],[Qté]]*Table1423[[#This Row],[PU]]</f>
        <v>0</v>
      </c>
    </row>
    <row r="151" spans="1:6" x14ac:dyDescent="0.35">
      <c r="A151" s="134" t="s">
        <v>216</v>
      </c>
      <c r="B151" s="28" t="s">
        <v>217</v>
      </c>
      <c r="C151" s="81" t="s">
        <v>42</v>
      </c>
      <c r="D151" s="91">
        <v>30</v>
      </c>
      <c r="E151" s="175"/>
      <c r="F151" s="187">
        <f>Table1423[[#This Row],[Qté]]*Table1423[[#This Row],[PU]]</f>
        <v>0</v>
      </c>
    </row>
    <row r="152" spans="1:6" s="142" customFormat="1" x14ac:dyDescent="0.35">
      <c r="A152" s="134" t="s">
        <v>218</v>
      </c>
      <c r="B152" s="28" t="s">
        <v>219</v>
      </c>
      <c r="C152" s="81" t="s">
        <v>42</v>
      </c>
      <c r="D152" s="91">
        <v>35</v>
      </c>
      <c r="E152" s="175"/>
      <c r="F152" s="187">
        <f>Table1423[[#This Row],[Qté]]*Table1423[[#This Row],[PU]]</f>
        <v>0</v>
      </c>
    </row>
    <row r="153" spans="1:6" x14ac:dyDescent="0.35">
      <c r="A153" s="134" t="s">
        <v>220</v>
      </c>
      <c r="B153" s="28" t="s">
        <v>221</v>
      </c>
      <c r="C153" s="81" t="s">
        <v>42</v>
      </c>
      <c r="D153" s="82">
        <v>6</v>
      </c>
      <c r="E153" s="175"/>
      <c r="F153" s="187">
        <f>Table1423[[#This Row],[Qté]]*Table1423[[#This Row],[PU]]</f>
        <v>0</v>
      </c>
    </row>
    <row r="154" spans="1:6" x14ac:dyDescent="0.35">
      <c r="A154" s="134" t="s">
        <v>222</v>
      </c>
      <c r="B154" s="28" t="s">
        <v>223</v>
      </c>
      <c r="C154" s="81" t="s">
        <v>10</v>
      </c>
      <c r="D154" s="129">
        <v>1</v>
      </c>
      <c r="E154" s="175"/>
      <c r="F154" s="187">
        <f>Table1423[[#This Row],[Qté]]*Table1423[[#This Row],[PU]]</f>
        <v>0</v>
      </c>
    </row>
    <row r="155" spans="1:6" ht="22.5" customHeight="1" x14ac:dyDescent="0.35">
      <c r="A155" s="134" t="s">
        <v>224</v>
      </c>
      <c r="B155" s="3" t="s">
        <v>590</v>
      </c>
      <c r="C155" s="81" t="s">
        <v>10</v>
      </c>
      <c r="D155" s="129">
        <v>1</v>
      </c>
      <c r="E155" s="175"/>
      <c r="F155" s="187">
        <f>Table1423[[#This Row],[Qté]]*Table1423[[#This Row],[PU]]</f>
        <v>0</v>
      </c>
    </row>
    <row r="156" spans="1:6" x14ac:dyDescent="0.35">
      <c r="A156" s="150" t="s">
        <v>225</v>
      </c>
      <c r="B156" s="72" t="s">
        <v>226</v>
      </c>
      <c r="C156" s="151" t="s">
        <v>10</v>
      </c>
      <c r="D156" s="152">
        <v>1</v>
      </c>
      <c r="E156" s="176"/>
      <c r="F156" s="187">
        <f>Table1423[[#This Row],[Qté]]*Table1423[[#This Row],[PU]]</f>
        <v>0</v>
      </c>
    </row>
    <row r="157" spans="1:6" x14ac:dyDescent="0.35">
      <c r="A157" s="56"/>
      <c r="B157" s="135" t="s">
        <v>227</v>
      </c>
      <c r="C157" s="136"/>
      <c r="D157" s="137"/>
      <c r="E157" s="177"/>
      <c r="F157" s="196">
        <f>F147+F148+F149+F150+F151+F152+F153+F154+F155+F156</f>
        <v>0</v>
      </c>
    </row>
    <row r="158" spans="1:6" x14ac:dyDescent="0.35">
      <c r="A158" s="243"/>
      <c r="B158" s="3"/>
      <c r="C158" s="245"/>
      <c r="D158" s="246"/>
      <c r="E158" s="247"/>
      <c r="F158" s="248"/>
    </row>
    <row r="159" spans="1:6" x14ac:dyDescent="0.35">
      <c r="A159" s="373" t="s">
        <v>573</v>
      </c>
      <c r="B159" s="362" t="s">
        <v>560</v>
      </c>
      <c r="C159" s="363"/>
      <c r="D159" s="364"/>
      <c r="E159" s="365"/>
      <c r="F159" s="366"/>
    </row>
    <row r="160" spans="1:6" x14ac:dyDescent="0.35">
      <c r="A160" s="373" t="s">
        <v>574</v>
      </c>
      <c r="B160" s="367" t="s">
        <v>561</v>
      </c>
      <c r="C160" s="368"/>
      <c r="D160" s="368"/>
      <c r="E160" s="369"/>
      <c r="F160" s="369"/>
    </row>
    <row r="161" spans="1:6" x14ac:dyDescent="0.35">
      <c r="A161" s="243" t="s">
        <v>575</v>
      </c>
      <c r="B161" s="22" t="s">
        <v>562</v>
      </c>
      <c r="C161" s="370" t="s">
        <v>42</v>
      </c>
      <c r="D161" s="370">
        <v>50</v>
      </c>
      <c r="E161" s="371"/>
      <c r="F161" s="371">
        <f t="shared" ref="F161:F164" si="1">D161*E161</f>
        <v>0</v>
      </c>
    </row>
    <row r="162" spans="1:6" x14ac:dyDescent="0.35">
      <c r="A162" s="243" t="s">
        <v>576</v>
      </c>
      <c r="B162" s="22" t="s">
        <v>563</v>
      </c>
      <c r="C162" s="370" t="s">
        <v>42</v>
      </c>
      <c r="D162" s="370">
        <v>100</v>
      </c>
      <c r="E162" s="371"/>
      <c r="F162" s="371">
        <f t="shared" si="1"/>
        <v>0</v>
      </c>
    </row>
    <row r="163" spans="1:6" x14ac:dyDescent="0.35">
      <c r="A163" s="243" t="s">
        <v>577</v>
      </c>
      <c r="B163" s="22" t="s">
        <v>564</v>
      </c>
      <c r="C163" s="370" t="s">
        <v>42</v>
      </c>
      <c r="D163" s="370">
        <v>150</v>
      </c>
      <c r="E163" s="371"/>
      <c r="F163" s="371">
        <f t="shared" si="1"/>
        <v>0</v>
      </c>
    </row>
    <row r="164" spans="1:6" ht="15" thickBot="1" x14ac:dyDescent="0.4">
      <c r="A164" s="243" t="s">
        <v>578</v>
      </c>
      <c r="B164" s="22" t="s">
        <v>565</v>
      </c>
      <c r="C164" s="370" t="s">
        <v>10</v>
      </c>
      <c r="D164" s="370">
        <v>1</v>
      </c>
      <c r="E164" s="371"/>
      <c r="F164" s="371">
        <f t="shared" si="1"/>
        <v>0</v>
      </c>
    </row>
    <row r="165" spans="1:6" x14ac:dyDescent="0.35">
      <c r="A165" s="87"/>
      <c r="B165" s="372" t="s">
        <v>572</v>
      </c>
      <c r="C165" s="88"/>
      <c r="D165" s="89"/>
      <c r="E165" s="173"/>
      <c r="F165" s="193">
        <f>SUM(F161:F164)</f>
        <v>0</v>
      </c>
    </row>
    <row r="166" spans="1:6" ht="15.5" x14ac:dyDescent="0.35">
      <c r="A166" s="302"/>
      <c r="B166" s="303" t="s">
        <v>368</v>
      </c>
      <c r="C166" s="304"/>
      <c r="D166" s="305"/>
      <c r="E166" s="306"/>
      <c r="F166" s="307">
        <f>F144+F136+F127+F109+F99+F90+F157+F165</f>
        <v>0</v>
      </c>
    </row>
    <row r="167" spans="1:6" ht="19.5" customHeight="1" x14ac:dyDescent="0.35">
      <c r="A167" s="243"/>
      <c r="B167" s="3"/>
      <c r="C167" s="245"/>
      <c r="D167" s="246"/>
      <c r="E167" s="247"/>
      <c r="F167" s="248"/>
    </row>
    <row r="168" spans="1:6" x14ac:dyDescent="0.35">
      <c r="A168" s="315">
        <v>400</v>
      </c>
      <c r="B168" s="50" t="s">
        <v>354</v>
      </c>
      <c r="C168" s="51"/>
      <c r="D168" s="272"/>
      <c r="E168" s="51"/>
      <c r="F168" s="316"/>
    </row>
    <row r="169" spans="1:6" x14ac:dyDescent="0.35">
      <c r="A169" s="317">
        <v>400.1</v>
      </c>
      <c r="B169" s="64" t="s">
        <v>277</v>
      </c>
      <c r="C169" s="65"/>
      <c r="D169" s="273"/>
      <c r="E169" s="65"/>
      <c r="F169" s="318"/>
    </row>
    <row r="170" spans="1:6" x14ac:dyDescent="0.35">
      <c r="A170" s="319" t="s">
        <v>230</v>
      </c>
      <c r="B170" s="244" t="s">
        <v>381</v>
      </c>
      <c r="C170" s="153" t="s">
        <v>22</v>
      </c>
      <c r="D170" s="155">
        <v>17.760000000000002</v>
      </c>
      <c r="E170" s="274"/>
      <c r="F170" s="187">
        <f>Table1423[[#This Row],[Qté]]*Table1423[[#This Row],[PU]]</f>
        <v>0</v>
      </c>
    </row>
    <row r="171" spans="1:6" x14ac:dyDescent="0.35">
      <c r="A171" s="319" t="s">
        <v>255</v>
      </c>
      <c r="B171" s="244" t="s">
        <v>380</v>
      </c>
      <c r="C171" s="153" t="s">
        <v>22</v>
      </c>
      <c r="D171" s="155">
        <v>3.14</v>
      </c>
      <c r="E171" s="361"/>
      <c r="F171" s="187">
        <f>Table1423[[#This Row],[Qté]]*Table1423[[#This Row],[PU]]</f>
        <v>0</v>
      </c>
    </row>
    <row r="172" spans="1:6" x14ac:dyDescent="0.35">
      <c r="A172" s="319" t="s">
        <v>382</v>
      </c>
      <c r="B172" s="43" t="s">
        <v>355</v>
      </c>
      <c r="C172" s="153" t="s">
        <v>22</v>
      </c>
      <c r="D172" s="155">
        <v>43</v>
      </c>
      <c r="E172" s="274"/>
      <c r="F172" s="187">
        <f>Table1423[[#This Row],[Qté]]*Table1423[[#This Row],[PU]]</f>
        <v>0</v>
      </c>
    </row>
    <row r="173" spans="1:6" x14ac:dyDescent="0.35">
      <c r="A173" s="319" t="s">
        <v>383</v>
      </c>
      <c r="B173" s="43" t="s">
        <v>356</v>
      </c>
      <c r="C173" s="153" t="s">
        <v>22</v>
      </c>
      <c r="D173" s="155">
        <v>0.75</v>
      </c>
      <c r="E173" s="360"/>
      <c r="F173" s="187">
        <f>Table1423[[#This Row],[Qté]]*Table1423[[#This Row],[PU]]</f>
        <v>0</v>
      </c>
    </row>
    <row r="174" spans="1:6" x14ac:dyDescent="0.35">
      <c r="A174" s="319" t="s">
        <v>384</v>
      </c>
      <c r="B174" s="43" t="s">
        <v>279</v>
      </c>
      <c r="C174" s="153" t="s">
        <v>10</v>
      </c>
      <c r="D174" s="155">
        <v>1</v>
      </c>
      <c r="E174" s="320"/>
      <c r="F174" s="187">
        <f>Table1423[[#This Row],[Qté]]*Table1423[[#This Row],[PU]]</f>
        <v>0</v>
      </c>
    </row>
    <row r="175" spans="1:6" x14ac:dyDescent="0.35">
      <c r="A175" s="319" t="s">
        <v>385</v>
      </c>
      <c r="B175" s="60" t="s">
        <v>357</v>
      </c>
      <c r="C175" s="151" t="s">
        <v>10</v>
      </c>
      <c r="D175" s="275">
        <v>1</v>
      </c>
      <c r="E175" s="274"/>
      <c r="F175" s="187">
        <f>Table1423[[#This Row],[Qté]]*Table1423[[#This Row],[PU]]</f>
        <v>0</v>
      </c>
    </row>
    <row r="176" spans="1:6" x14ac:dyDescent="0.35">
      <c r="A176" s="321"/>
      <c r="B176" s="132" t="s">
        <v>358</v>
      </c>
      <c r="C176" s="133"/>
      <c r="D176" s="276"/>
      <c r="E176" s="133"/>
      <c r="F176" s="287">
        <f>SUM(F170:F175)</f>
        <v>0</v>
      </c>
    </row>
    <row r="177" spans="1:6" x14ac:dyDescent="0.35">
      <c r="A177" s="243"/>
      <c r="B177" s="3"/>
      <c r="C177" s="245"/>
      <c r="D177" s="246"/>
      <c r="E177" s="247"/>
      <c r="F177" s="248"/>
    </row>
    <row r="178" spans="1:6" ht="36" x14ac:dyDescent="0.35">
      <c r="A178" s="237"/>
      <c r="B178" s="238" t="s">
        <v>372</v>
      </c>
      <c r="C178" s="239"/>
      <c r="D178" s="240"/>
      <c r="E178" s="241"/>
      <c r="F178" s="242">
        <f>F166+F77+F8+F176</f>
        <v>0</v>
      </c>
    </row>
    <row r="181" spans="1:6" ht="36.75" customHeight="1" x14ac:dyDescent="0.35"/>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x14ac:dyDescent="0.35">
      <c r="A1" s="44" t="s">
        <v>581</v>
      </c>
      <c r="B1" s="44"/>
      <c r="C1" s="44"/>
      <c r="D1" s="44"/>
      <c r="E1" s="44"/>
      <c r="F1" s="185"/>
    </row>
    <row r="2" spans="1:6" ht="27" customHeight="1" x14ac:dyDescent="0.35">
      <c r="A2" s="396" t="s">
        <v>0</v>
      </c>
      <c r="B2" s="396"/>
      <c r="C2" s="396"/>
      <c r="D2" s="396"/>
      <c r="E2" s="396"/>
      <c r="F2" s="396"/>
    </row>
    <row r="3" spans="1:6" x14ac:dyDescent="0.35">
      <c r="A3" s="138" t="s">
        <v>581</v>
      </c>
      <c r="B3" s="138" t="s">
        <v>579</v>
      </c>
      <c r="C3" s="138" t="s">
        <v>580</v>
      </c>
      <c r="D3" s="45"/>
      <c r="E3" s="44"/>
      <c r="F3" s="185"/>
    </row>
    <row r="4" spans="1:6" x14ac:dyDescent="0.35">
      <c r="A4" s="46" t="s">
        <v>1</v>
      </c>
      <c r="B4" s="47" t="s">
        <v>2</v>
      </c>
      <c r="C4" s="47" t="s">
        <v>3</v>
      </c>
      <c r="D4" s="47" t="s">
        <v>4</v>
      </c>
      <c r="E4" s="48" t="s">
        <v>5</v>
      </c>
      <c r="F4" s="186" t="s">
        <v>6</v>
      </c>
    </row>
    <row r="5" spans="1:6" x14ac:dyDescent="0.35">
      <c r="A5" s="243"/>
      <c r="B5" s="244"/>
      <c r="C5" s="245"/>
      <c r="D5" s="246"/>
      <c r="E5" s="247"/>
      <c r="F5" s="248"/>
    </row>
    <row r="6" spans="1:6" x14ac:dyDescent="0.35">
      <c r="A6" s="49">
        <v>500</v>
      </c>
      <c r="B6" s="156" t="s">
        <v>228</v>
      </c>
      <c r="C6" s="157"/>
      <c r="D6" s="158"/>
      <c r="E6" s="178"/>
      <c r="F6" s="197"/>
    </row>
    <row r="7" spans="1:6" x14ac:dyDescent="0.35">
      <c r="A7" s="90"/>
      <c r="B7" s="43"/>
      <c r="C7" s="54"/>
      <c r="D7" s="91"/>
      <c r="E7" s="170"/>
      <c r="F7" s="187"/>
    </row>
    <row r="8" spans="1:6" x14ac:dyDescent="0.35">
      <c r="A8" s="322">
        <v>510</v>
      </c>
      <c r="B8" s="159" t="s">
        <v>229</v>
      </c>
      <c r="C8" s="298"/>
      <c r="D8" s="313"/>
      <c r="E8" s="299"/>
      <c r="F8" s="300"/>
    </row>
    <row r="9" spans="1:6" x14ac:dyDescent="0.35">
      <c r="A9" s="163" t="s">
        <v>386</v>
      </c>
      <c r="B9" s="160" t="s">
        <v>231</v>
      </c>
      <c r="C9" s="161"/>
      <c r="D9" s="162"/>
      <c r="E9" s="179"/>
      <c r="F9" s="198"/>
    </row>
    <row r="10" spans="1:6" x14ac:dyDescent="0.35">
      <c r="A10" s="20" t="s">
        <v>387</v>
      </c>
      <c r="B10" s="5" t="s">
        <v>376</v>
      </c>
      <c r="C10" s="54"/>
      <c r="D10" s="91"/>
      <c r="E10" s="170"/>
      <c r="F10" s="187"/>
    </row>
    <row r="11" spans="1:6" x14ac:dyDescent="0.35">
      <c r="A11" s="20" t="s">
        <v>388</v>
      </c>
      <c r="B11" s="31" t="s">
        <v>232</v>
      </c>
      <c r="C11" s="32" t="s">
        <v>233</v>
      </c>
      <c r="D11" s="30">
        <f>3.54*5.3*1.8</f>
        <v>33.771599999999999</v>
      </c>
      <c r="E11" s="170"/>
      <c r="F11" s="187">
        <f>Table142[[#This Row],[Qté]]*Table142[[#This Row],[PU]]</f>
        <v>0</v>
      </c>
    </row>
    <row r="12" spans="1:6" x14ac:dyDescent="0.35">
      <c r="A12" s="20" t="s">
        <v>389</v>
      </c>
      <c r="B12" s="33" t="s">
        <v>234</v>
      </c>
      <c r="C12" s="32" t="s">
        <v>233</v>
      </c>
      <c r="D12" s="30">
        <f>0.25+0.282</f>
        <v>0.53200000000000003</v>
      </c>
      <c r="E12" s="170"/>
      <c r="F12" s="187">
        <f>Table142[[#This Row],[Qté]]*Table142[[#This Row],[PU]]</f>
        <v>0</v>
      </c>
    </row>
    <row r="13" spans="1:6" x14ac:dyDescent="0.35">
      <c r="A13" s="20" t="s">
        <v>390</v>
      </c>
      <c r="B13" s="33" t="s">
        <v>235</v>
      </c>
      <c r="C13" s="32" t="s">
        <v>233</v>
      </c>
      <c r="D13" s="30">
        <v>5.73</v>
      </c>
      <c r="E13" s="170"/>
      <c r="F13" s="187">
        <f>Table142[[#This Row],[Qté]]*Table142[[#This Row],[PU]]</f>
        <v>0</v>
      </c>
    </row>
    <row r="14" spans="1:6" x14ac:dyDescent="0.35">
      <c r="A14" s="20" t="s">
        <v>391</v>
      </c>
      <c r="B14" s="33" t="s">
        <v>236</v>
      </c>
      <c r="C14" s="32" t="s">
        <v>233</v>
      </c>
      <c r="D14" s="30">
        <v>3.81</v>
      </c>
      <c r="E14" s="170"/>
      <c r="F14" s="187">
        <f>Table142[[#This Row],[Qté]]*Table142[[#This Row],[PU]]</f>
        <v>0</v>
      </c>
    </row>
    <row r="15" spans="1:6" x14ac:dyDescent="0.35">
      <c r="A15" s="20" t="s">
        <v>392</v>
      </c>
      <c r="B15" s="33" t="s">
        <v>237</v>
      </c>
      <c r="C15" s="32" t="s">
        <v>233</v>
      </c>
      <c r="D15" s="30">
        <f>0.2*0.2*1.9</f>
        <v>7.6000000000000012E-2</v>
      </c>
      <c r="E15" s="170"/>
      <c r="F15" s="187">
        <f>Table142[[#This Row],[Qté]]*Table142[[#This Row],[PU]]</f>
        <v>0</v>
      </c>
    </row>
    <row r="16" spans="1:6" x14ac:dyDescent="0.35">
      <c r="A16" s="20" t="s">
        <v>393</v>
      </c>
      <c r="B16" s="33" t="s">
        <v>238</v>
      </c>
      <c r="C16" s="32" t="s">
        <v>233</v>
      </c>
      <c r="D16" s="30">
        <f>0.2*0.4*1.9</f>
        <v>0.15200000000000002</v>
      </c>
      <c r="E16" s="170"/>
      <c r="F16" s="187">
        <f>Table142[[#This Row],[Qté]]*Table142[[#This Row],[PU]]</f>
        <v>0</v>
      </c>
    </row>
    <row r="17" spans="1:6" x14ac:dyDescent="0.35">
      <c r="A17" s="20" t="s">
        <v>394</v>
      </c>
      <c r="B17" s="34" t="s">
        <v>239</v>
      </c>
      <c r="C17" s="32" t="s">
        <v>233</v>
      </c>
      <c r="D17" s="30">
        <f>0.2205+0.4824</f>
        <v>0.70289999999999997</v>
      </c>
      <c r="E17" s="170"/>
      <c r="F17" s="187">
        <f>Table142[[#This Row],[Qté]]*Table142[[#This Row],[PU]]</f>
        <v>0</v>
      </c>
    </row>
    <row r="18" spans="1:6" x14ac:dyDescent="0.35">
      <c r="A18" s="20" t="s">
        <v>395</v>
      </c>
      <c r="B18" s="35" t="s">
        <v>240</v>
      </c>
      <c r="C18" s="32" t="s">
        <v>233</v>
      </c>
      <c r="D18" s="30">
        <v>2.38</v>
      </c>
      <c r="E18" s="170"/>
      <c r="F18" s="187">
        <f>Table142[[#This Row],[Qté]]*Table142[[#This Row],[PU]]</f>
        <v>0</v>
      </c>
    </row>
    <row r="19" spans="1:6" x14ac:dyDescent="0.35">
      <c r="A19" s="20" t="s">
        <v>396</v>
      </c>
      <c r="B19" s="33" t="s">
        <v>241</v>
      </c>
      <c r="C19" s="37" t="s">
        <v>13</v>
      </c>
      <c r="D19" s="38">
        <v>82.1</v>
      </c>
      <c r="E19" s="170"/>
      <c r="F19" s="187">
        <f>Table142[[#This Row],[Qté]]*Table142[[#This Row],[PU]]</f>
        <v>0</v>
      </c>
    </row>
    <row r="20" spans="1:6" x14ac:dyDescent="0.35">
      <c r="A20" s="36"/>
      <c r="B20" s="324" t="s">
        <v>403</v>
      </c>
      <c r="C20" s="39"/>
      <c r="D20" s="39"/>
      <c r="E20" s="180"/>
      <c r="F20" s="199">
        <f>SUM(F11:F19)</f>
        <v>0</v>
      </c>
    </row>
    <row r="21" spans="1:6" x14ac:dyDescent="0.35">
      <c r="A21" s="90"/>
      <c r="B21" s="43"/>
      <c r="C21" s="54"/>
      <c r="D21" s="91"/>
      <c r="E21" s="170"/>
      <c r="F21" s="187"/>
    </row>
    <row r="22" spans="1:6" x14ac:dyDescent="0.35">
      <c r="A22" s="21" t="s">
        <v>388</v>
      </c>
      <c r="B22" s="103" t="s">
        <v>242</v>
      </c>
      <c r="C22" s="104"/>
      <c r="D22" s="104"/>
      <c r="E22" s="170"/>
      <c r="F22" s="187"/>
    </row>
    <row r="23" spans="1:6" x14ac:dyDescent="0.35">
      <c r="A23" s="323" t="s">
        <v>397</v>
      </c>
      <c r="B23" s="148" t="s">
        <v>243</v>
      </c>
      <c r="C23" s="145" t="s">
        <v>244</v>
      </c>
      <c r="D23" s="213">
        <f>20.89*0.15*0.3</f>
        <v>0.94005000000000005</v>
      </c>
      <c r="E23" s="181"/>
      <c r="F23" s="200">
        <f>Table142[[#This Row],[Qté]]*Table142[[#This Row],[PU]]</f>
        <v>0</v>
      </c>
    </row>
    <row r="24" spans="1:6" x14ac:dyDescent="0.35">
      <c r="A24" s="323" t="s">
        <v>398</v>
      </c>
      <c r="B24" s="148" t="s">
        <v>245</v>
      </c>
      <c r="C24" s="145" t="s">
        <v>244</v>
      </c>
      <c r="D24" s="213">
        <v>3.96</v>
      </c>
      <c r="E24" s="181"/>
      <c r="F24" s="200">
        <f>Table142[[#This Row],[Qté]]*Table142[[#This Row],[PU]]</f>
        <v>0</v>
      </c>
    </row>
    <row r="25" spans="1:6" x14ac:dyDescent="0.35">
      <c r="A25" s="323" t="s">
        <v>399</v>
      </c>
      <c r="B25" s="148" t="s">
        <v>234</v>
      </c>
      <c r="C25" s="145" t="s">
        <v>244</v>
      </c>
      <c r="D25" s="149">
        <f>20.89*0.4*0.05</f>
        <v>0.4178</v>
      </c>
      <c r="E25" s="181"/>
      <c r="F25" s="200">
        <f>Table142[[#This Row],[Qté]]*Table142[[#This Row],[PU]]</f>
        <v>0</v>
      </c>
    </row>
    <row r="26" spans="1:6" x14ac:dyDescent="0.35">
      <c r="A26" s="323" t="s">
        <v>400</v>
      </c>
      <c r="B26" s="148" t="s">
        <v>246</v>
      </c>
      <c r="C26" s="145" t="s">
        <v>244</v>
      </c>
      <c r="D26" s="149">
        <f>20.89*0.2*0.65</f>
        <v>2.7157</v>
      </c>
      <c r="E26" s="181"/>
      <c r="F26" s="200">
        <f>Table142[[#This Row],[Qté]]*Table142[[#This Row],[PU]]</f>
        <v>0</v>
      </c>
    </row>
    <row r="27" spans="1:6" x14ac:dyDescent="0.35">
      <c r="A27" s="323" t="s">
        <v>401</v>
      </c>
      <c r="B27" s="148" t="s">
        <v>247</v>
      </c>
      <c r="C27" s="145" t="s">
        <v>244</v>
      </c>
      <c r="D27" s="149">
        <f>(0.2*0.4*2*0.8*0.1)+(0.2*0.4*2*0.8)</f>
        <v>0.14080000000000004</v>
      </c>
      <c r="E27" s="181"/>
      <c r="F27" s="200">
        <f>Table142[[#This Row],[Qté]]*Table142[[#This Row],[PU]]</f>
        <v>0</v>
      </c>
    </row>
    <row r="28" spans="1:6" x14ac:dyDescent="0.35">
      <c r="A28" s="323" t="s">
        <v>402</v>
      </c>
      <c r="B28" s="148" t="s">
        <v>248</v>
      </c>
      <c r="C28" s="145" t="s">
        <v>244</v>
      </c>
      <c r="D28" s="147">
        <f>20.89*0.2*0.15</f>
        <v>0.62669999999999992</v>
      </c>
      <c r="E28" s="181"/>
      <c r="F28" s="200">
        <f>Table142[[#This Row],[Qté]]*Table142[[#This Row],[PU]]</f>
        <v>0</v>
      </c>
    </row>
    <row r="29" spans="1:6" x14ac:dyDescent="0.35">
      <c r="A29" s="36"/>
      <c r="B29" s="324" t="s">
        <v>403</v>
      </c>
      <c r="C29" s="39"/>
      <c r="D29" s="39"/>
      <c r="E29" s="180"/>
      <c r="F29" s="199">
        <f>SUM(F23:F28)</f>
        <v>0</v>
      </c>
    </row>
    <row r="30" spans="1:6" x14ac:dyDescent="0.35">
      <c r="A30" s="90"/>
      <c r="B30" s="43"/>
      <c r="C30" s="54"/>
      <c r="D30" s="91"/>
      <c r="E30" s="170"/>
      <c r="F30" s="187"/>
    </row>
    <row r="31" spans="1:6" x14ac:dyDescent="0.35">
      <c r="A31" s="21" t="s">
        <v>389</v>
      </c>
      <c r="B31" s="107" t="s">
        <v>249</v>
      </c>
      <c r="C31" s="108"/>
      <c r="D31" s="108"/>
      <c r="E31" s="170"/>
      <c r="F31" s="187"/>
    </row>
    <row r="32" spans="1:6" x14ac:dyDescent="0.35">
      <c r="A32" s="8" t="s">
        <v>404</v>
      </c>
      <c r="B32" s="10" t="s">
        <v>377</v>
      </c>
      <c r="C32" s="32" t="s">
        <v>233</v>
      </c>
      <c r="D32" s="106">
        <f>10.52+2.17</f>
        <v>12.69</v>
      </c>
      <c r="E32" s="170"/>
      <c r="F32" s="187">
        <f>Table142[[#This Row],[Qté]]*Table142[[#This Row],[PU]]</f>
        <v>0</v>
      </c>
    </row>
    <row r="33" spans="1:6" x14ac:dyDescent="0.35">
      <c r="A33" s="8" t="s">
        <v>405</v>
      </c>
      <c r="B33" s="10" t="s">
        <v>378</v>
      </c>
      <c r="C33" s="32" t="s">
        <v>233</v>
      </c>
      <c r="D33" s="106">
        <v>0.38</v>
      </c>
      <c r="E33" s="170"/>
      <c r="F33" s="187">
        <f>Table142[[#This Row],[Qté]]*Table142[[#This Row],[PU]]</f>
        <v>0</v>
      </c>
    </row>
    <row r="34" spans="1:6" x14ac:dyDescent="0.35">
      <c r="A34" s="8" t="s">
        <v>406</v>
      </c>
      <c r="B34" s="109" t="s">
        <v>250</v>
      </c>
      <c r="C34" s="32" t="s">
        <v>233</v>
      </c>
      <c r="D34" s="106">
        <v>1.7</v>
      </c>
      <c r="E34" s="170"/>
      <c r="F34" s="187">
        <f>Table142[[#This Row],[Qté]]*Table142[[#This Row],[PU]]</f>
        <v>0</v>
      </c>
    </row>
    <row r="35" spans="1:6" x14ac:dyDescent="0.35">
      <c r="A35" s="8" t="s">
        <v>407</v>
      </c>
      <c r="B35" s="105" t="s">
        <v>251</v>
      </c>
      <c r="C35" s="32" t="s">
        <v>233</v>
      </c>
      <c r="D35" s="106">
        <f>29.09*0.15*0.26</f>
        <v>1.1345100000000001</v>
      </c>
      <c r="E35" s="170"/>
      <c r="F35" s="187">
        <f>Table142[[#This Row],[Qté]]*Table142[[#This Row],[PU]]</f>
        <v>0</v>
      </c>
    </row>
    <row r="36" spans="1:6" x14ac:dyDescent="0.35">
      <c r="A36" s="8" t="s">
        <v>408</v>
      </c>
      <c r="B36" s="105" t="s">
        <v>252</v>
      </c>
      <c r="C36" s="32" t="s">
        <v>233</v>
      </c>
      <c r="D36" s="110">
        <f>5.511*0.15*0.22</f>
        <v>0.181863</v>
      </c>
      <c r="E36" s="170"/>
      <c r="F36" s="187">
        <f>Table142[[#This Row],[Qté]]*Table142[[#This Row],[PU]]</f>
        <v>0</v>
      </c>
    </row>
    <row r="37" spans="1:6" x14ac:dyDescent="0.35">
      <c r="A37" s="36"/>
      <c r="B37" s="324" t="s">
        <v>409</v>
      </c>
      <c r="C37" s="39"/>
      <c r="D37" s="39"/>
      <c r="E37" s="180"/>
      <c r="F37" s="199">
        <f>SUM(F32:F36)</f>
        <v>0</v>
      </c>
    </row>
    <row r="38" spans="1:6" x14ac:dyDescent="0.35">
      <c r="A38" s="90"/>
      <c r="B38" s="43"/>
      <c r="C38" s="54"/>
      <c r="D38" s="91"/>
      <c r="E38" s="170"/>
      <c r="F38" s="187"/>
    </row>
    <row r="39" spans="1:6" x14ac:dyDescent="0.35">
      <c r="A39" s="21" t="s">
        <v>390</v>
      </c>
      <c r="B39" s="111" t="s">
        <v>253</v>
      </c>
      <c r="C39" s="112"/>
      <c r="D39" s="112"/>
      <c r="E39" s="170"/>
      <c r="F39" s="187"/>
    </row>
    <row r="40" spans="1:6" x14ac:dyDescent="0.35">
      <c r="A40" s="169" t="s">
        <v>410</v>
      </c>
      <c r="B40" s="35" t="s">
        <v>254</v>
      </c>
      <c r="C40" s="32" t="s">
        <v>233</v>
      </c>
      <c r="D40" s="113">
        <v>2.0499999999999998</v>
      </c>
      <c r="E40" s="170"/>
      <c r="F40" s="187">
        <f>Table142[[#This Row],[Qté]]*Table142[[#This Row],[PU]]</f>
        <v>0</v>
      </c>
    </row>
    <row r="41" spans="1:6" x14ac:dyDescent="0.35">
      <c r="A41" s="36"/>
      <c r="B41" s="324" t="s">
        <v>418</v>
      </c>
      <c r="C41" s="39"/>
      <c r="D41" s="39"/>
      <c r="E41" s="180"/>
      <c r="F41" s="199">
        <f>SUM(F40:F40)</f>
        <v>0</v>
      </c>
    </row>
    <row r="42" spans="1:6" x14ac:dyDescent="0.35">
      <c r="A42" s="90"/>
      <c r="B42" s="43"/>
      <c r="C42" s="54"/>
      <c r="D42" s="91"/>
      <c r="E42" s="170"/>
      <c r="F42" s="187"/>
    </row>
    <row r="43" spans="1:6" x14ac:dyDescent="0.35">
      <c r="A43" s="163" t="s">
        <v>411</v>
      </c>
      <c r="B43" s="160" t="s">
        <v>256</v>
      </c>
      <c r="C43" s="161"/>
      <c r="D43" s="162"/>
      <c r="E43" s="179"/>
      <c r="F43" s="198"/>
    </row>
    <row r="44" spans="1:6" x14ac:dyDescent="0.35">
      <c r="A44" s="21" t="s">
        <v>412</v>
      </c>
      <c r="B44" s="103" t="s">
        <v>257</v>
      </c>
      <c r="C44" s="113"/>
      <c r="D44" s="110"/>
      <c r="E44" s="170"/>
      <c r="F44" s="187"/>
    </row>
    <row r="45" spans="1:6" x14ac:dyDescent="0.35">
      <c r="A45" s="169" t="s">
        <v>413</v>
      </c>
      <c r="B45" s="105" t="s">
        <v>258</v>
      </c>
      <c r="C45" s="113" t="s">
        <v>13</v>
      </c>
      <c r="D45" s="110">
        <v>13.6</v>
      </c>
      <c r="E45" s="170"/>
      <c r="F45" s="187">
        <f>Table142[[#This Row],[Qté]]*Table142[[#This Row],[PU]]</f>
        <v>0</v>
      </c>
    </row>
    <row r="46" spans="1:6" x14ac:dyDescent="0.35">
      <c r="A46" s="169" t="s">
        <v>414</v>
      </c>
      <c r="B46" s="105" t="s">
        <v>259</v>
      </c>
      <c r="C46" s="113" t="s">
        <v>13</v>
      </c>
      <c r="D46" s="110">
        <f>3.5*2+2.9*2+3.1</f>
        <v>15.9</v>
      </c>
      <c r="E46" s="170"/>
      <c r="F46" s="187">
        <f>Table142[[#This Row],[Qté]]*Table142[[#This Row],[PU]]</f>
        <v>0</v>
      </c>
    </row>
    <row r="47" spans="1:6" x14ac:dyDescent="0.35">
      <c r="A47" s="169" t="s">
        <v>415</v>
      </c>
      <c r="B47" s="105" t="s">
        <v>260</v>
      </c>
      <c r="C47" s="113" t="s">
        <v>13</v>
      </c>
      <c r="D47" s="110">
        <v>54</v>
      </c>
      <c r="E47" s="170"/>
      <c r="F47" s="187">
        <f>Table142[[#This Row],[Qté]]*Table142[[#This Row],[PU]]</f>
        <v>0</v>
      </c>
    </row>
    <row r="48" spans="1:6" x14ac:dyDescent="0.35">
      <c r="A48" s="169" t="s">
        <v>416</v>
      </c>
      <c r="B48" s="105" t="s">
        <v>261</v>
      </c>
      <c r="C48" s="113" t="s">
        <v>13</v>
      </c>
      <c r="D48" s="110">
        <f>21.01*1.15</f>
        <v>24.1615</v>
      </c>
      <c r="E48" s="170"/>
      <c r="F48" s="187">
        <f>Table142[[#This Row],[Qté]]*Table142[[#This Row],[PU]]</f>
        <v>0</v>
      </c>
    </row>
    <row r="49" spans="1:6" s="142" customFormat="1" x14ac:dyDescent="0.35">
      <c r="A49" s="169" t="s">
        <v>417</v>
      </c>
      <c r="B49" s="72" t="s">
        <v>262</v>
      </c>
      <c r="C49" s="146" t="s">
        <v>13</v>
      </c>
      <c r="D49" s="147">
        <f>4.65*3.35</f>
        <v>15.577500000000002</v>
      </c>
      <c r="E49" s="181"/>
      <c r="F49" s="200">
        <f>Table142[[#This Row],[Qté]]*Table142[[#This Row],[PU]]</f>
        <v>0</v>
      </c>
    </row>
    <row r="50" spans="1:6" x14ac:dyDescent="0.35">
      <c r="A50" s="36"/>
      <c r="B50" s="324" t="s">
        <v>419</v>
      </c>
      <c r="C50" s="39"/>
      <c r="D50" s="39"/>
      <c r="E50" s="180"/>
      <c r="F50" s="199">
        <f>SUM(F45:F49)</f>
        <v>0</v>
      </c>
    </row>
    <row r="51" spans="1:6" x14ac:dyDescent="0.35">
      <c r="A51" s="90"/>
      <c r="B51" s="43"/>
      <c r="C51" s="54"/>
      <c r="D51" s="91"/>
      <c r="E51" s="170"/>
      <c r="F51" s="187"/>
    </row>
    <row r="52" spans="1:6" x14ac:dyDescent="0.35">
      <c r="A52" s="21" t="s">
        <v>420</v>
      </c>
      <c r="B52" s="103" t="s">
        <v>72</v>
      </c>
      <c r="C52" s="113"/>
      <c r="D52" s="110"/>
      <c r="E52" s="170"/>
      <c r="F52" s="187"/>
    </row>
    <row r="53" spans="1:6" x14ac:dyDescent="0.35">
      <c r="A53" s="217" t="s">
        <v>421</v>
      </c>
      <c r="B53" s="72" t="s">
        <v>263</v>
      </c>
      <c r="C53" s="146" t="s">
        <v>75</v>
      </c>
      <c r="D53" s="147">
        <v>1</v>
      </c>
      <c r="E53" s="181"/>
      <c r="F53" s="200">
        <f>Table142[[#This Row],[Qté]]*Table142[[#This Row],[PU]]</f>
        <v>0</v>
      </c>
    </row>
    <row r="54" spans="1:6" x14ac:dyDescent="0.35">
      <c r="A54" s="217" t="s">
        <v>422</v>
      </c>
      <c r="B54" s="72" t="s">
        <v>264</v>
      </c>
      <c r="C54" s="146" t="s">
        <v>75</v>
      </c>
      <c r="D54" s="147">
        <v>2</v>
      </c>
      <c r="E54" s="181"/>
      <c r="F54" s="200">
        <f>Table142[[#This Row],[Qté]]*Table142[[#This Row],[PU]]</f>
        <v>0</v>
      </c>
    </row>
    <row r="55" spans="1:6" ht="25" x14ac:dyDescent="0.35">
      <c r="A55" s="217" t="s">
        <v>423</v>
      </c>
      <c r="B55" s="72" t="s">
        <v>265</v>
      </c>
      <c r="C55" s="146" t="s">
        <v>75</v>
      </c>
      <c r="D55" s="147">
        <v>2</v>
      </c>
      <c r="E55" s="181"/>
      <c r="F55" s="200">
        <f>Table142[[#This Row],[Qté]]*Table142[[#This Row],[PU]]</f>
        <v>0</v>
      </c>
    </row>
    <row r="56" spans="1:6" ht="25" x14ac:dyDescent="0.35">
      <c r="A56" s="217" t="s">
        <v>424</v>
      </c>
      <c r="B56" s="72" t="s">
        <v>266</v>
      </c>
      <c r="C56" s="146" t="s">
        <v>75</v>
      </c>
      <c r="D56" s="147">
        <v>1</v>
      </c>
      <c r="E56" s="181"/>
      <c r="F56" s="200">
        <f>Table142[[#This Row],[Qté]]*Table142[[#This Row],[PU]]</f>
        <v>0</v>
      </c>
    </row>
    <row r="57" spans="1:6" ht="25" x14ac:dyDescent="0.35">
      <c r="A57" s="217" t="s">
        <v>425</v>
      </c>
      <c r="B57" s="72" t="s">
        <v>267</v>
      </c>
      <c r="C57" s="146" t="s">
        <v>75</v>
      </c>
      <c r="D57" s="147">
        <v>1</v>
      </c>
      <c r="E57" s="181"/>
      <c r="F57" s="200">
        <f>Table142[[#This Row],[Qté]]*Table142[[#This Row],[PU]]</f>
        <v>0</v>
      </c>
    </row>
    <row r="58" spans="1:6" ht="25" x14ac:dyDescent="0.35">
      <c r="A58" s="217" t="s">
        <v>426</v>
      </c>
      <c r="B58" s="72" t="s">
        <v>268</v>
      </c>
      <c r="C58" s="146" t="s">
        <v>75</v>
      </c>
      <c r="D58" s="147">
        <v>1</v>
      </c>
      <c r="E58" s="181"/>
      <c r="F58" s="200">
        <f>Table142[[#This Row],[Qté]]*Table142[[#This Row],[PU]]</f>
        <v>0</v>
      </c>
    </row>
    <row r="59" spans="1:6" s="142" customFormat="1" x14ac:dyDescent="0.35">
      <c r="A59" s="217" t="s">
        <v>427</v>
      </c>
      <c r="B59" s="72" t="s">
        <v>269</v>
      </c>
      <c r="C59" s="146" t="s">
        <v>75</v>
      </c>
      <c r="D59" s="147">
        <v>1</v>
      </c>
      <c r="E59" s="181"/>
      <c r="F59" s="200">
        <f>Table142[[#This Row],[Qté]]*Table142[[#This Row],[PU]]</f>
        <v>0</v>
      </c>
    </row>
    <row r="60" spans="1:6" s="142" customFormat="1" ht="37.5" x14ac:dyDescent="0.35">
      <c r="A60" s="217" t="s">
        <v>428</v>
      </c>
      <c r="B60" s="72" t="s">
        <v>270</v>
      </c>
      <c r="C60" s="146" t="s">
        <v>75</v>
      </c>
      <c r="D60" s="147">
        <v>6</v>
      </c>
      <c r="E60" s="181"/>
      <c r="F60" s="200">
        <f>Table142[[#This Row],[Qté]]*Table142[[#This Row],[PU]]</f>
        <v>0</v>
      </c>
    </row>
    <row r="61" spans="1:6" x14ac:dyDescent="0.35">
      <c r="A61" s="36"/>
      <c r="B61" s="324" t="s">
        <v>434</v>
      </c>
      <c r="C61" s="39"/>
      <c r="D61" s="39"/>
      <c r="E61" s="180"/>
      <c r="F61" s="199">
        <f>SUM(F53:F60)</f>
        <v>0</v>
      </c>
    </row>
    <row r="62" spans="1:6" x14ac:dyDescent="0.35">
      <c r="A62" s="90"/>
      <c r="B62" s="43"/>
      <c r="C62" s="54"/>
      <c r="D62" s="91"/>
      <c r="E62" s="170"/>
      <c r="F62" s="187"/>
    </row>
    <row r="63" spans="1:6" x14ac:dyDescent="0.35">
      <c r="A63" s="21" t="s">
        <v>429</v>
      </c>
      <c r="B63" s="103" t="s">
        <v>271</v>
      </c>
      <c r="C63" s="115"/>
      <c r="D63" s="115"/>
      <c r="E63" s="170"/>
      <c r="F63" s="187">
        <f>Table142[[#This Row],[Qté]]*Table142[[#This Row],[PU]]</f>
        <v>0</v>
      </c>
    </row>
    <row r="64" spans="1:6" x14ac:dyDescent="0.35">
      <c r="A64" s="169" t="s">
        <v>430</v>
      </c>
      <c r="B64" s="114" t="s">
        <v>272</v>
      </c>
      <c r="C64" s="113" t="s">
        <v>13</v>
      </c>
      <c r="D64" s="110">
        <v>70.63</v>
      </c>
      <c r="E64" s="170"/>
      <c r="F64" s="187">
        <f>Table142[[#This Row],[Qté]]*Table142[[#This Row],[PU]]</f>
        <v>0</v>
      </c>
    </row>
    <row r="65" spans="1:6" x14ac:dyDescent="0.35">
      <c r="A65" s="169" t="s">
        <v>431</v>
      </c>
      <c r="B65" s="114" t="s">
        <v>273</v>
      </c>
      <c r="C65" s="113" t="s">
        <v>13</v>
      </c>
      <c r="D65" s="110">
        <v>53.4</v>
      </c>
      <c r="E65" s="170"/>
      <c r="F65" s="187">
        <f>Table142[[#This Row],[Qté]]*Table142[[#This Row],[PU]]</f>
        <v>0</v>
      </c>
    </row>
    <row r="66" spans="1:6" x14ac:dyDescent="0.35">
      <c r="A66" s="169" t="s">
        <v>432</v>
      </c>
      <c r="B66" s="7" t="s">
        <v>274</v>
      </c>
      <c r="C66" s="169" t="s">
        <v>13</v>
      </c>
      <c r="D66" s="12">
        <v>15.56</v>
      </c>
      <c r="E66" s="170"/>
      <c r="F66" s="187">
        <f>Table142[[#This Row],[Qté]]*Table142[[#This Row],[PU]]</f>
        <v>0</v>
      </c>
    </row>
    <row r="67" spans="1:6" s="142" customFormat="1" x14ac:dyDescent="0.35">
      <c r="A67" s="169" t="s">
        <v>433</v>
      </c>
      <c r="B67" s="148" t="s">
        <v>275</v>
      </c>
      <c r="C67" s="145" t="s">
        <v>13</v>
      </c>
      <c r="D67" s="149">
        <v>14.88</v>
      </c>
      <c r="E67" s="181"/>
      <c r="F67" s="200">
        <f>Table142[[#This Row],[Qté]]*Table142[[#This Row],[PU]]</f>
        <v>0</v>
      </c>
    </row>
    <row r="68" spans="1:6" x14ac:dyDescent="0.35">
      <c r="A68" s="36"/>
      <c r="B68" s="324" t="s">
        <v>435</v>
      </c>
      <c r="C68" s="39"/>
      <c r="D68" s="39"/>
      <c r="E68" s="180"/>
      <c r="F68" s="199">
        <f>SUM(F62:F67)</f>
        <v>0</v>
      </c>
    </row>
    <row r="69" spans="1:6" x14ac:dyDescent="0.35">
      <c r="A69" s="90"/>
      <c r="B69" s="43"/>
      <c r="C69" s="54"/>
      <c r="D69" s="91"/>
      <c r="E69" s="170"/>
      <c r="F69" s="187"/>
    </row>
    <row r="70" spans="1:6" x14ac:dyDescent="0.35">
      <c r="A70" s="21" t="s">
        <v>436</v>
      </c>
      <c r="B70" s="116" t="s">
        <v>54</v>
      </c>
      <c r="C70" s="117"/>
      <c r="D70" s="117"/>
      <c r="E70" s="170"/>
      <c r="F70" s="187"/>
    </row>
    <row r="71" spans="1:6" x14ac:dyDescent="0.35">
      <c r="A71" s="169" t="s">
        <v>437</v>
      </c>
      <c r="B71" s="72" t="s">
        <v>58</v>
      </c>
      <c r="C71" s="167" t="s">
        <v>233</v>
      </c>
      <c r="D71" s="118">
        <f>3.57*0.05*0.1*5</f>
        <v>8.925000000000001E-2</v>
      </c>
      <c r="E71" s="170"/>
      <c r="F71" s="187">
        <f>Table142[[#This Row],[Qté]]*Table142[[#This Row],[PU]]</f>
        <v>0</v>
      </c>
    </row>
    <row r="72" spans="1:6" x14ac:dyDescent="0.35">
      <c r="A72" s="169" t="s">
        <v>438</v>
      </c>
      <c r="B72" s="72" t="s">
        <v>60</v>
      </c>
      <c r="C72" s="167" t="s">
        <v>233</v>
      </c>
      <c r="D72" s="118">
        <f>4.8*3*3*0.05*0.05</f>
        <v>0.10799999999999998</v>
      </c>
      <c r="E72" s="170"/>
      <c r="F72" s="187">
        <f>Table142[[#This Row],[Qté]]*Table142[[#This Row],[PU]]</f>
        <v>0</v>
      </c>
    </row>
    <row r="73" spans="1:6" x14ac:dyDescent="0.35">
      <c r="A73" s="169" t="s">
        <v>439</v>
      </c>
      <c r="B73" s="72" t="s">
        <v>62</v>
      </c>
      <c r="C73" s="118" t="s">
        <v>13</v>
      </c>
      <c r="D73" s="118">
        <f>7.83+3.9</f>
        <v>11.73</v>
      </c>
      <c r="E73" s="170"/>
      <c r="F73" s="187">
        <f>Table142[[#This Row],[Qté]]*Table142[[#This Row],[PU]]</f>
        <v>0</v>
      </c>
    </row>
    <row r="74" spans="1:6" x14ac:dyDescent="0.35">
      <c r="A74" s="36"/>
      <c r="B74" s="102" t="s">
        <v>276</v>
      </c>
      <c r="C74" s="39"/>
      <c r="D74" s="39"/>
      <c r="E74" s="180"/>
      <c r="F74" s="199">
        <f>SUM(F70:F73)</f>
        <v>0</v>
      </c>
    </row>
    <row r="75" spans="1:6" x14ac:dyDescent="0.35">
      <c r="A75" s="90"/>
      <c r="B75" s="43"/>
      <c r="C75" s="54"/>
      <c r="D75" s="91"/>
      <c r="E75" s="170"/>
      <c r="F75" s="187"/>
    </row>
    <row r="76" spans="1:6" x14ac:dyDescent="0.35">
      <c r="A76" s="21" t="s">
        <v>440</v>
      </c>
      <c r="B76" s="116" t="s">
        <v>277</v>
      </c>
      <c r="C76" s="117"/>
      <c r="D76" s="117"/>
      <c r="E76" s="170"/>
      <c r="F76" s="187"/>
    </row>
    <row r="77" spans="1:6" x14ac:dyDescent="0.35">
      <c r="A77" s="169" t="s">
        <v>441</v>
      </c>
      <c r="B77" s="28" t="s">
        <v>278</v>
      </c>
      <c r="C77" s="54" t="s">
        <v>22</v>
      </c>
      <c r="D77" s="118">
        <v>0.28999999999999998</v>
      </c>
      <c r="E77" s="170"/>
      <c r="F77" s="187">
        <f>Table142[[#This Row],[Qté]]*Table142[[#This Row],[PU]]</f>
        <v>0</v>
      </c>
    </row>
    <row r="78" spans="1:6" x14ac:dyDescent="0.35">
      <c r="A78" s="169" t="s">
        <v>442</v>
      </c>
      <c r="B78" s="28" t="s">
        <v>279</v>
      </c>
      <c r="C78" s="37" t="s">
        <v>10</v>
      </c>
      <c r="D78" s="119">
        <v>1</v>
      </c>
      <c r="E78" s="170"/>
      <c r="F78" s="187">
        <f>Table142[[#This Row],[Qté]]*Table142[[#This Row],[PU]]</f>
        <v>0</v>
      </c>
    </row>
    <row r="79" spans="1:6" x14ac:dyDescent="0.35">
      <c r="A79" s="169" t="s">
        <v>443</v>
      </c>
      <c r="B79" s="120" t="s">
        <v>280</v>
      </c>
      <c r="C79" s="122"/>
      <c r="D79" s="122"/>
      <c r="E79" s="170"/>
      <c r="F79" s="187"/>
    </row>
    <row r="80" spans="1:6" x14ac:dyDescent="0.35">
      <c r="A80" s="169"/>
      <c r="B80" s="123" t="s">
        <v>281</v>
      </c>
      <c r="C80" s="121" t="s">
        <v>10</v>
      </c>
      <c r="D80" s="122">
        <v>1</v>
      </c>
      <c r="E80" s="170"/>
      <c r="F80" s="187">
        <f>Table142[[#This Row],[Qté]]*Table142[[#This Row],[PU]]</f>
        <v>0</v>
      </c>
    </row>
    <row r="81" spans="1:6" x14ac:dyDescent="0.35">
      <c r="A81" s="169"/>
      <c r="B81" s="123" t="s">
        <v>282</v>
      </c>
      <c r="C81" s="121" t="s">
        <v>10</v>
      </c>
      <c r="D81" s="122">
        <v>2</v>
      </c>
      <c r="E81" s="170"/>
      <c r="F81" s="187">
        <f>Table142[[#This Row],[Qté]]*Table142[[#This Row],[PU]]</f>
        <v>0</v>
      </c>
    </row>
    <row r="82" spans="1:6" x14ac:dyDescent="0.35">
      <c r="A82" s="36"/>
      <c r="B82" s="102" t="s">
        <v>283</v>
      </c>
      <c r="C82" s="39"/>
      <c r="D82" s="39"/>
      <c r="E82" s="180"/>
      <c r="F82" s="199">
        <f>SUM(F76:F81)</f>
        <v>0</v>
      </c>
    </row>
    <row r="83" spans="1:6" x14ac:dyDescent="0.35">
      <c r="A83" s="90"/>
      <c r="B83" s="43"/>
      <c r="C83" s="54"/>
      <c r="D83" s="91"/>
      <c r="E83" s="170"/>
      <c r="F83" s="187"/>
    </row>
    <row r="84" spans="1:6" x14ac:dyDescent="0.35">
      <c r="A84" s="21" t="s">
        <v>444</v>
      </c>
      <c r="B84" s="103" t="s">
        <v>207</v>
      </c>
      <c r="C84" s="115"/>
      <c r="D84" s="115"/>
      <c r="E84" s="170"/>
      <c r="F84" s="187"/>
    </row>
    <row r="85" spans="1:6" x14ac:dyDescent="0.35">
      <c r="A85" s="169" t="s">
        <v>445</v>
      </c>
      <c r="B85" s="7" t="s">
        <v>284</v>
      </c>
      <c r="C85" s="169" t="s">
        <v>42</v>
      </c>
      <c r="D85" s="12">
        <v>12</v>
      </c>
      <c r="E85" s="175"/>
      <c r="F85" s="187">
        <f>Table142[[#This Row],[Qté]]*Table142[[#This Row],[PU]]</f>
        <v>0</v>
      </c>
    </row>
    <row r="86" spans="1:6" x14ac:dyDescent="0.35">
      <c r="A86" s="169" t="s">
        <v>446</v>
      </c>
      <c r="B86" s="7" t="s">
        <v>285</v>
      </c>
      <c r="C86" s="169" t="s">
        <v>42</v>
      </c>
      <c r="D86" s="12">
        <v>15</v>
      </c>
      <c r="E86" s="175"/>
      <c r="F86" s="187">
        <f>Table142[[#This Row],[Qté]]*Table142[[#This Row],[PU]]</f>
        <v>0</v>
      </c>
    </row>
    <row r="87" spans="1:6" x14ac:dyDescent="0.35">
      <c r="A87" s="169" t="s">
        <v>447</v>
      </c>
      <c r="B87" s="7" t="s">
        <v>286</v>
      </c>
      <c r="C87" s="169" t="s">
        <v>42</v>
      </c>
      <c r="D87" s="12">
        <v>25</v>
      </c>
      <c r="E87" s="175"/>
      <c r="F87" s="187">
        <f>Table142[[#This Row],[Qté]]*Table142[[#This Row],[PU]]</f>
        <v>0</v>
      </c>
    </row>
    <row r="88" spans="1:6" x14ac:dyDescent="0.35">
      <c r="A88" s="169" t="s">
        <v>448</v>
      </c>
      <c r="B88" s="7" t="s">
        <v>287</v>
      </c>
      <c r="C88" s="169" t="s">
        <v>42</v>
      </c>
      <c r="D88" s="12">
        <v>30</v>
      </c>
      <c r="E88" s="175"/>
      <c r="F88" s="187">
        <f>Table142[[#This Row],[Qté]]*Table142[[#This Row],[PU]]</f>
        <v>0</v>
      </c>
    </row>
    <row r="89" spans="1:6" x14ac:dyDescent="0.35">
      <c r="A89" s="169" t="s">
        <v>449</v>
      </c>
      <c r="B89" s="28" t="s">
        <v>213</v>
      </c>
      <c r="C89" s="169" t="s">
        <v>42</v>
      </c>
      <c r="D89" s="12">
        <v>35</v>
      </c>
      <c r="E89" s="175"/>
      <c r="F89" s="187">
        <f>Table142[[#This Row],[Qté]]*Table142[[#This Row],[PU]]</f>
        <v>0</v>
      </c>
    </row>
    <row r="90" spans="1:6" x14ac:dyDescent="0.35">
      <c r="A90" s="169" t="s">
        <v>450</v>
      </c>
      <c r="B90" s="28" t="s">
        <v>215</v>
      </c>
      <c r="C90" s="169" t="s">
        <v>42</v>
      </c>
      <c r="D90" s="12">
        <v>30</v>
      </c>
      <c r="E90" s="175"/>
      <c r="F90" s="187">
        <f>Table142[[#This Row],[Qté]]*Table142[[#This Row],[PU]]</f>
        <v>0</v>
      </c>
    </row>
    <row r="91" spans="1:6" x14ac:dyDescent="0.35">
      <c r="A91" s="169" t="s">
        <v>451</v>
      </c>
      <c r="B91" s="28" t="s">
        <v>288</v>
      </c>
      <c r="C91" s="169" t="s">
        <v>42</v>
      </c>
      <c r="D91" s="12">
        <v>45</v>
      </c>
      <c r="E91" s="175"/>
      <c r="F91" s="187">
        <f>Table142[[#This Row],[Qté]]*Table142[[#This Row],[PU]]</f>
        <v>0</v>
      </c>
    </row>
    <row r="92" spans="1:6" x14ac:dyDescent="0.35">
      <c r="A92" s="169" t="s">
        <v>452</v>
      </c>
      <c r="B92" s="28" t="s">
        <v>289</v>
      </c>
      <c r="C92" s="169" t="s">
        <v>42</v>
      </c>
      <c r="D92" s="12">
        <v>60</v>
      </c>
      <c r="E92" s="175"/>
      <c r="F92" s="187">
        <f>Table142[[#This Row],[Qté]]*Table142[[#This Row],[PU]]</f>
        <v>0</v>
      </c>
    </row>
    <row r="93" spans="1:6" x14ac:dyDescent="0.35">
      <c r="A93" s="169" t="s">
        <v>453</v>
      </c>
      <c r="B93" s="28" t="s">
        <v>290</v>
      </c>
      <c r="C93" s="169" t="s">
        <v>42</v>
      </c>
      <c r="D93" s="12">
        <v>50</v>
      </c>
      <c r="E93" s="175"/>
      <c r="F93" s="187">
        <f>Table142[[#This Row],[Qté]]*Table142[[#This Row],[PU]]</f>
        <v>0</v>
      </c>
    </row>
    <row r="94" spans="1:6" ht="25" x14ac:dyDescent="0.35">
      <c r="A94" s="169" t="s">
        <v>454</v>
      </c>
      <c r="B94" s="7" t="s">
        <v>291</v>
      </c>
      <c r="C94" s="169" t="s">
        <v>292</v>
      </c>
      <c r="D94" s="12">
        <v>2</v>
      </c>
      <c r="E94" s="175"/>
      <c r="F94" s="187">
        <f>Table142[[#This Row],[Qté]]*Table142[[#This Row],[PU]]</f>
        <v>0</v>
      </c>
    </row>
    <row r="95" spans="1:6" x14ac:dyDescent="0.35">
      <c r="A95" s="169" t="s">
        <v>455</v>
      </c>
      <c r="B95" s="7" t="s">
        <v>293</v>
      </c>
      <c r="C95" s="169" t="s">
        <v>294</v>
      </c>
      <c r="D95" s="12">
        <v>4</v>
      </c>
      <c r="E95" s="175"/>
      <c r="F95" s="187">
        <f>Table142[[#This Row],[Qté]]*Table142[[#This Row],[PU]]</f>
        <v>0</v>
      </c>
    </row>
    <row r="96" spans="1:6" x14ac:dyDescent="0.35">
      <c r="A96" s="169" t="s">
        <v>456</v>
      </c>
      <c r="B96" s="14" t="s">
        <v>295</v>
      </c>
      <c r="C96" s="15" t="s">
        <v>294</v>
      </c>
      <c r="D96" s="16">
        <v>6</v>
      </c>
      <c r="E96" s="175"/>
      <c r="F96" s="187">
        <f>Table142[[#This Row],[Qté]]*Table142[[#This Row],[PU]]</f>
        <v>0</v>
      </c>
    </row>
    <row r="97" spans="1:6" x14ac:dyDescent="0.35">
      <c r="A97" s="169" t="s">
        <v>457</v>
      </c>
      <c r="B97" s="14" t="s">
        <v>296</v>
      </c>
      <c r="C97" s="15" t="s">
        <v>294</v>
      </c>
      <c r="D97" s="16">
        <v>4</v>
      </c>
      <c r="E97" s="175"/>
      <c r="F97" s="187">
        <f>Table142[[#This Row],[Qté]]*Table142[[#This Row],[PU]]</f>
        <v>0</v>
      </c>
    </row>
    <row r="98" spans="1:6" x14ac:dyDescent="0.35">
      <c r="A98" s="169" t="s">
        <v>458</v>
      </c>
      <c r="B98" s="14" t="s">
        <v>297</v>
      </c>
      <c r="C98" s="15" t="s">
        <v>294</v>
      </c>
      <c r="D98" s="16">
        <v>9</v>
      </c>
      <c r="E98" s="175"/>
      <c r="F98" s="187">
        <f>Table142[[#This Row],[Qté]]*Table142[[#This Row],[PU]]</f>
        <v>0</v>
      </c>
    </row>
    <row r="99" spans="1:6" x14ac:dyDescent="0.35">
      <c r="A99" s="169" t="s">
        <v>459</v>
      </c>
      <c r="B99" s="14" t="s">
        <v>298</v>
      </c>
      <c r="C99" s="15" t="s">
        <v>294</v>
      </c>
      <c r="D99" s="16">
        <v>6</v>
      </c>
      <c r="E99" s="175"/>
      <c r="F99" s="187">
        <f>Table142[[#This Row],[Qté]]*Table142[[#This Row],[PU]]</f>
        <v>0</v>
      </c>
    </row>
    <row r="100" spans="1:6" x14ac:dyDescent="0.35">
      <c r="A100" s="169" t="s">
        <v>460</v>
      </c>
      <c r="B100" s="17" t="s">
        <v>299</v>
      </c>
      <c r="C100" s="15" t="s">
        <v>10</v>
      </c>
      <c r="D100" s="16">
        <v>1</v>
      </c>
      <c r="E100" s="175"/>
      <c r="F100" s="187">
        <f>Table142[[#This Row],[Qté]]*Table142[[#This Row],[PU]]</f>
        <v>0</v>
      </c>
    </row>
    <row r="101" spans="1:6" x14ac:dyDescent="0.35">
      <c r="A101" s="169" t="s">
        <v>461</v>
      </c>
      <c r="B101" s="18" t="s">
        <v>300</v>
      </c>
      <c r="C101" s="15" t="s">
        <v>10</v>
      </c>
      <c r="D101" s="16">
        <v>1</v>
      </c>
      <c r="E101" s="175"/>
      <c r="F101" s="187">
        <f>Table142[[#This Row],[Qté]]*Table142[[#This Row],[PU]]</f>
        <v>0</v>
      </c>
    </row>
    <row r="102" spans="1:6" x14ac:dyDescent="0.35">
      <c r="A102" s="36"/>
      <c r="B102" s="102" t="s">
        <v>301</v>
      </c>
      <c r="C102" s="39"/>
      <c r="D102" s="39"/>
      <c r="E102" s="180"/>
      <c r="F102" s="199">
        <f>SUM(F85:F101)</f>
        <v>0</v>
      </c>
    </row>
    <row r="103" spans="1:6" x14ac:dyDescent="0.35">
      <c r="A103" s="90"/>
      <c r="B103" s="43"/>
      <c r="C103" s="54"/>
      <c r="D103" s="91"/>
      <c r="E103" s="170"/>
      <c r="F103" s="187"/>
    </row>
    <row r="104" spans="1:6" ht="18" customHeight="1" x14ac:dyDescent="0.35">
      <c r="A104" s="325"/>
      <c r="B104" s="326" t="s">
        <v>302</v>
      </c>
      <c r="C104" s="327"/>
      <c r="D104" s="328"/>
      <c r="E104" s="329"/>
      <c r="F104" s="330">
        <f>F102+F82+F74+F68+F61+F50+F41+F37+F29+F20</f>
        <v>0</v>
      </c>
    </row>
    <row r="105" spans="1:6" x14ac:dyDescent="0.35">
      <c r="A105" s="90"/>
      <c r="B105" s="43"/>
      <c r="C105" s="54"/>
      <c r="D105" s="91"/>
      <c r="E105" s="170"/>
      <c r="F105" s="187"/>
    </row>
    <row r="106" spans="1:6" x14ac:dyDescent="0.35">
      <c r="A106" s="49">
        <v>520</v>
      </c>
      <c r="B106" s="156" t="s">
        <v>303</v>
      </c>
      <c r="C106" s="157"/>
      <c r="D106" s="158"/>
      <c r="E106" s="178"/>
      <c r="F106" s="197"/>
    </row>
    <row r="107" spans="1:6" x14ac:dyDescent="0.35">
      <c r="A107" s="163" t="s">
        <v>462</v>
      </c>
      <c r="B107" s="164" t="s">
        <v>231</v>
      </c>
      <c r="C107" s="165"/>
      <c r="D107" s="165"/>
      <c r="E107" s="179"/>
      <c r="F107" s="198"/>
    </row>
    <row r="108" spans="1:6" x14ac:dyDescent="0.35">
      <c r="A108" s="20" t="s">
        <v>463</v>
      </c>
      <c r="B108" s="5" t="s">
        <v>376</v>
      </c>
      <c r="C108" s="54"/>
      <c r="D108" s="91"/>
      <c r="E108" s="170"/>
      <c r="F108" s="187"/>
    </row>
    <row r="109" spans="1:6" x14ac:dyDescent="0.35">
      <c r="A109" s="168" t="s">
        <v>464</v>
      </c>
      <c r="B109" s="31" t="s">
        <v>232</v>
      </c>
      <c r="C109" s="32" t="s">
        <v>233</v>
      </c>
      <c r="D109" s="30">
        <f>3.54*5.3*1.8</f>
        <v>33.771599999999999</v>
      </c>
      <c r="E109" s="170"/>
      <c r="F109" s="187">
        <f>Table142[[#This Row],[Qté]]*Table142[[#This Row],[PU]]</f>
        <v>0</v>
      </c>
    </row>
    <row r="110" spans="1:6" x14ac:dyDescent="0.35">
      <c r="A110" s="168" t="s">
        <v>465</v>
      </c>
      <c r="B110" s="33" t="s">
        <v>234</v>
      </c>
      <c r="C110" s="32" t="s">
        <v>233</v>
      </c>
      <c r="D110" s="30">
        <f>0.25+0.282</f>
        <v>0.53200000000000003</v>
      </c>
      <c r="E110" s="170"/>
      <c r="F110" s="187">
        <f>Table142[[#This Row],[Qté]]*Table142[[#This Row],[PU]]</f>
        <v>0</v>
      </c>
    </row>
    <row r="111" spans="1:6" x14ac:dyDescent="0.35">
      <c r="A111" s="168" t="s">
        <v>466</v>
      </c>
      <c r="B111" s="33" t="s">
        <v>235</v>
      </c>
      <c r="C111" s="32" t="s">
        <v>233</v>
      </c>
      <c r="D111" s="30">
        <v>5.73</v>
      </c>
      <c r="E111" s="170"/>
      <c r="F111" s="187">
        <f>Table142[[#This Row],[Qté]]*Table142[[#This Row],[PU]]</f>
        <v>0</v>
      </c>
    </row>
    <row r="112" spans="1:6" x14ac:dyDescent="0.35">
      <c r="A112" s="168" t="s">
        <v>467</v>
      </c>
      <c r="B112" s="33" t="s">
        <v>236</v>
      </c>
      <c r="C112" s="32" t="s">
        <v>233</v>
      </c>
      <c r="D112" s="30">
        <v>3.81</v>
      </c>
      <c r="E112" s="170"/>
      <c r="F112" s="187">
        <f>Table142[[#This Row],[Qté]]*Table142[[#This Row],[PU]]</f>
        <v>0</v>
      </c>
    </row>
    <row r="113" spans="1:6" x14ac:dyDescent="0.35">
      <c r="A113" s="168" t="s">
        <v>468</v>
      </c>
      <c r="B113" s="33" t="s">
        <v>237</v>
      </c>
      <c r="C113" s="32" t="s">
        <v>233</v>
      </c>
      <c r="D113" s="30">
        <f>0.2*0.2*1.9</f>
        <v>7.6000000000000012E-2</v>
      </c>
      <c r="E113" s="170"/>
      <c r="F113" s="187">
        <f>Table142[[#This Row],[Qté]]*Table142[[#This Row],[PU]]</f>
        <v>0</v>
      </c>
    </row>
    <row r="114" spans="1:6" x14ac:dyDescent="0.35">
      <c r="A114" s="168" t="s">
        <v>469</v>
      </c>
      <c r="B114" s="33" t="s">
        <v>238</v>
      </c>
      <c r="C114" s="32" t="s">
        <v>233</v>
      </c>
      <c r="D114" s="30">
        <f>0.2*0.4*1.9</f>
        <v>0.15200000000000002</v>
      </c>
      <c r="E114" s="170"/>
      <c r="F114" s="187">
        <f>Table142[[#This Row],[Qté]]*Table142[[#This Row],[PU]]</f>
        <v>0</v>
      </c>
    </row>
    <row r="115" spans="1:6" x14ac:dyDescent="0.35">
      <c r="A115" s="168" t="s">
        <v>470</v>
      </c>
      <c r="B115" s="34" t="s">
        <v>239</v>
      </c>
      <c r="C115" s="32" t="s">
        <v>233</v>
      </c>
      <c r="D115" s="30">
        <f>0.2205+0.4824</f>
        <v>0.70289999999999997</v>
      </c>
      <c r="E115" s="170"/>
      <c r="F115" s="187">
        <f>Table142[[#This Row],[Qté]]*Table142[[#This Row],[PU]]</f>
        <v>0</v>
      </c>
    </row>
    <row r="116" spans="1:6" x14ac:dyDescent="0.35">
      <c r="A116" s="168" t="s">
        <v>471</v>
      </c>
      <c r="B116" s="35" t="s">
        <v>240</v>
      </c>
      <c r="C116" s="32" t="s">
        <v>233</v>
      </c>
      <c r="D116" s="30">
        <v>2.38</v>
      </c>
      <c r="E116" s="170"/>
      <c r="F116" s="187">
        <f>Table142[[#This Row],[Qté]]*Table142[[#This Row],[PU]]</f>
        <v>0</v>
      </c>
    </row>
    <row r="117" spans="1:6" x14ac:dyDescent="0.35">
      <c r="A117" s="168" t="s">
        <v>472</v>
      </c>
      <c r="B117" s="33" t="s">
        <v>241</v>
      </c>
      <c r="C117" s="37" t="s">
        <v>13</v>
      </c>
      <c r="D117" s="38">
        <v>82.1</v>
      </c>
      <c r="E117" s="170"/>
      <c r="F117" s="187">
        <f>Table142[[#This Row],[Qté]]*Table142[[#This Row],[PU]]</f>
        <v>0</v>
      </c>
    </row>
    <row r="118" spans="1:6" x14ac:dyDescent="0.35">
      <c r="A118" s="36"/>
      <c r="B118" s="324" t="s">
        <v>473</v>
      </c>
      <c r="C118" s="39"/>
      <c r="D118" s="39"/>
      <c r="E118" s="180"/>
      <c r="F118" s="199">
        <f>SUM(F109:F117)</f>
        <v>0</v>
      </c>
    </row>
    <row r="119" spans="1:6" x14ac:dyDescent="0.35">
      <c r="A119" s="90"/>
      <c r="B119" s="43"/>
      <c r="C119" s="54"/>
      <c r="D119" s="91"/>
      <c r="E119" s="170"/>
      <c r="F119" s="187"/>
    </row>
    <row r="120" spans="1:6" x14ac:dyDescent="0.35">
      <c r="A120" s="20" t="s">
        <v>474</v>
      </c>
      <c r="B120" s="5" t="s">
        <v>305</v>
      </c>
      <c r="C120" s="168"/>
      <c r="D120" s="168"/>
      <c r="E120" s="170"/>
      <c r="F120" s="187"/>
    </row>
    <row r="121" spans="1:6" x14ac:dyDescent="0.35">
      <c r="A121" s="168" t="s">
        <v>475</v>
      </c>
      <c r="B121" s="7" t="s">
        <v>306</v>
      </c>
      <c r="C121" s="8" t="s">
        <v>304</v>
      </c>
      <c r="D121" s="9">
        <f>14.94*0.15*0.3</f>
        <v>0.6722999999999999</v>
      </c>
      <c r="E121" s="170"/>
      <c r="F121" s="187">
        <f>Table142[[#This Row],[Qté]]*Table142[[#This Row],[PU]]</f>
        <v>0</v>
      </c>
    </row>
    <row r="122" spans="1:6" s="142" customFormat="1" x14ac:dyDescent="0.35">
      <c r="A122" s="168" t="s">
        <v>476</v>
      </c>
      <c r="B122" s="139" t="s">
        <v>245</v>
      </c>
      <c r="C122" s="140" t="s">
        <v>307</v>
      </c>
      <c r="D122" s="141">
        <v>4.99</v>
      </c>
      <c r="E122" s="181"/>
      <c r="F122" s="200">
        <f>Table142[[#This Row],[Qté]]*Table142[[#This Row],[PU]]</f>
        <v>0</v>
      </c>
    </row>
    <row r="123" spans="1:6" x14ac:dyDescent="0.35">
      <c r="A123" s="168" t="s">
        <v>477</v>
      </c>
      <c r="B123" s="10" t="s">
        <v>234</v>
      </c>
      <c r="C123" s="8" t="s">
        <v>304</v>
      </c>
      <c r="D123" s="11">
        <f>(0.4*14.94*0.05)</f>
        <v>0.29880000000000001</v>
      </c>
      <c r="E123" s="170"/>
      <c r="F123" s="187">
        <f>Table142[[#This Row],[Qté]]*Table142[[#This Row],[PU]]</f>
        <v>0</v>
      </c>
    </row>
    <row r="124" spans="1:6" x14ac:dyDescent="0.35">
      <c r="A124" s="168" t="s">
        <v>478</v>
      </c>
      <c r="B124" s="10" t="s">
        <v>246</v>
      </c>
      <c r="C124" s="8" t="s">
        <v>304</v>
      </c>
      <c r="D124" s="11">
        <f>14.94*0.2*0.8</f>
        <v>2.3904000000000001</v>
      </c>
      <c r="E124" s="170"/>
      <c r="F124" s="187">
        <f>Table142[[#This Row],[Qté]]*Table142[[#This Row],[PU]]</f>
        <v>0</v>
      </c>
    </row>
    <row r="125" spans="1:6" x14ac:dyDescent="0.35">
      <c r="A125" s="168" t="s">
        <v>479</v>
      </c>
      <c r="B125" s="10" t="s">
        <v>247</v>
      </c>
      <c r="C125" s="8" t="s">
        <v>304</v>
      </c>
      <c r="D125" s="11">
        <f>(0.2*0.4*2*0.8*0.1)+(0.2*0.4*2*0.8)</f>
        <v>0.14080000000000004</v>
      </c>
      <c r="E125" s="170"/>
      <c r="F125" s="187">
        <f>Table142[[#This Row],[Qté]]*Table142[[#This Row],[PU]]</f>
        <v>0</v>
      </c>
    </row>
    <row r="126" spans="1:6" x14ac:dyDescent="0.35">
      <c r="A126" s="168" t="s">
        <v>480</v>
      </c>
      <c r="B126" s="10" t="s">
        <v>248</v>
      </c>
      <c r="C126" s="8" t="s">
        <v>304</v>
      </c>
      <c r="D126" s="25">
        <f>14.94*0.2*0.15</f>
        <v>0.44819999999999999</v>
      </c>
      <c r="E126" s="170"/>
      <c r="F126" s="187">
        <f>Table142[[#This Row],[Qté]]*Table142[[#This Row],[PU]]</f>
        <v>0</v>
      </c>
    </row>
    <row r="127" spans="1:6" x14ac:dyDescent="0.35">
      <c r="A127" s="36"/>
      <c r="B127" s="324" t="s">
        <v>489</v>
      </c>
      <c r="C127" s="39"/>
      <c r="D127" s="39"/>
      <c r="E127" s="180"/>
      <c r="F127" s="199">
        <f>SUM(F121:F126)</f>
        <v>0</v>
      </c>
    </row>
    <row r="128" spans="1:6" x14ac:dyDescent="0.35">
      <c r="A128" s="90"/>
      <c r="B128" s="43"/>
      <c r="C128" s="54"/>
      <c r="D128" s="91"/>
      <c r="E128" s="170"/>
      <c r="F128" s="187"/>
    </row>
    <row r="129" spans="1:6" x14ac:dyDescent="0.35">
      <c r="A129" s="20" t="s">
        <v>481</v>
      </c>
      <c r="B129" s="5" t="s">
        <v>308</v>
      </c>
      <c r="C129" s="168"/>
      <c r="D129" s="168"/>
      <c r="E129" s="170"/>
      <c r="F129" s="187"/>
    </row>
    <row r="130" spans="1:6" x14ac:dyDescent="0.35">
      <c r="A130" s="168" t="s">
        <v>484</v>
      </c>
      <c r="B130" s="22" t="s">
        <v>379</v>
      </c>
      <c r="C130" s="214" t="s">
        <v>22</v>
      </c>
      <c r="D130" s="25">
        <v>11.16</v>
      </c>
      <c r="E130" s="170"/>
      <c r="F130" s="187">
        <f>Table142[[#This Row],[Qté]]*Table142[[#This Row],[PU]]</f>
        <v>0</v>
      </c>
    </row>
    <row r="131" spans="1:6" x14ac:dyDescent="0.35">
      <c r="A131" s="168" t="s">
        <v>485</v>
      </c>
      <c r="B131" s="215" t="s">
        <v>309</v>
      </c>
      <c r="C131" s="216" t="s">
        <v>304</v>
      </c>
      <c r="D131" s="25">
        <v>0.53</v>
      </c>
      <c r="E131" s="170"/>
      <c r="F131" s="187">
        <f>Table142[[#This Row],[Qté]]*Table142[[#This Row],[PU]]</f>
        <v>0</v>
      </c>
    </row>
    <row r="132" spans="1:6" x14ac:dyDescent="0.35">
      <c r="A132" s="168" t="s">
        <v>486</v>
      </c>
      <c r="B132" s="23" t="s">
        <v>251</v>
      </c>
      <c r="C132" s="216" t="s">
        <v>304</v>
      </c>
      <c r="D132" s="26">
        <f>24.6*0.15*0.26</f>
        <v>0.95940000000000003</v>
      </c>
      <c r="E132" s="170"/>
      <c r="F132" s="187">
        <f>Table142[[#This Row],[Qté]]*Table142[[#This Row],[PU]]</f>
        <v>0</v>
      </c>
    </row>
    <row r="133" spans="1:6" x14ac:dyDescent="0.35">
      <c r="A133" s="168" t="s">
        <v>487</v>
      </c>
      <c r="B133" s="23" t="s">
        <v>252</v>
      </c>
      <c r="C133" s="216" t="s">
        <v>304</v>
      </c>
      <c r="D133" s="26">
        <f>7.84*0.15*0.22</f>
        <v>0.25872000000000001</v>
      </c>
      <c r="E133" s="170"/>
      <c r="F133" s="187">
        <f>Table142[[#This Row],[Qté]]*Table142[[#This Row],[PU]]</f>
        <v>0</v>
      </c>
    </row>
    <row r="134" spans="1:6" x14ac:dyDescent="0.35">
      <c r="A134" s="36"/>
      <c r="B134" s="324" t="s">
        <v>488</v>
      </c>
      <c r="C134" s="39"/>
      <c r="D134" s="39"/>
      <c r="E134" s="180"/>
      <c r="F134" s="199">
        <f>SUM(F130:F133)</f>
        <v>0</v>
      </c>
    </row>
    <row r="135" spans="1:6" x14ac:dyDescent="0.35">
      <c r="A135" s="90"/>
      <c r="B135" s="43"/>
      <c r="C135" s="54"/>
      <c r="D135" s="91"/>
      <c r="E135" s="170"/>
      <c r="F135" s="187"/>
    </row>
    <row r="136" spans="1:6" x14ac:dyDescent="0.35">
      <c r="A136" s="20" t="s">
        <v>482</v>
      </c>
      <c r="B136" s="5" t="s">
        <v>310</v>
      </c>
      <c r="C136" s="168"/>
      <c r="D136" s="168"/>
      <c r="E136" s="170"/>
      <c r="F136" s="187"/>
    </row>
    <row r="137" spans="1:6" x14ac:dyDescent="0.35">
      <c r="A137" s="20" t="s">
        <v>483</v>
      </c>
      <c r="B137" s="13" t="s">
        <v>311</v>
      </c>
      <c r="C137" s="8" t="s">
        <v>304</v>
      </c>
      <c r="D137" s="169">
        <v>2.0499999999999998</v>
      </c>
      <c r="E137" s="170"/>
      <c r="F137" s="187">
        <f>Table142[[#This Row],[Qté]]*Table142[[#This Row],[PU]]</f>
        <v>0</v>
      </c>
    </row>
    <row r="138" spans="1:6" x14ac:dyDescent="0.35">
      <c r="A138" s="90"/>
      <c r="B138" s="28"/>
      <c r="C138" s="54"/>
      <c r="D138" s="91"/>
      <c r="E138" s="170"/>
      <c r="F138" s="187"/>
    </row>
    <row r="139" spans="1:6" x14ac:dyDescent="0.35">
      <c r="A139" s="36"/>
      <c r="B139" s="324" t="s">
        <v>310</v>
      </c>
      <c r="C139" s="39"/>
      <c r="D139" s="39"/>
      <c r="E139" s="180"/>
      <c r="F139" s="199">
        <f>SUM(F137)</f>
        <v>0</v>
      </c>
    </row>
    <row r="140" spans="1:6" x14ac:dyDescent="0.35">
      <c r="A140" s="90"/>
      <c r="B140" s="43"/>
      <c r="C140" s="54"/>
      <c r="D140" s="91"/>
      <c r="E140" s="170"/>
      <c r="F140" s="187"/>
    </row>
    <row r="141" spans="1:6" x14ac:dyDescent="0.35">
      <c r="A141" s="163" t="s">
        <v>490</v>
      </c>
      <c r="B141" s="164" t="s">
        <v>312</v>
      </c>
      <c r="C141" s="165"/>
      <c r="D141" s="165"/>
      <c r="E141" s="179"/>
      <c r="F141" s="198"/>
    </row>
    <row r="142" spans="1:6" x14ac:dyDescent="0.35">
      <c r="A142" s="21" t="s">
        <v>491</v>
      </c>
      <c r="B142" s="6" t="s">
        <v>257</v>
      </c>
      <c r="C142" s="169"/>
      <c r="D142" s="12"/>
      <c r="E142" s="170"/>
      <c r="F142" s="187"/>
    </row>
    <row r="143" spans="1:6" x14ac:dyDescent="0.35">
      <c r="A143" s="169" t="s">
        <v>520</v>
      </c>
      <c r="B143" s="7" t="s">
        <v>258</v>
      </c>
      <c r="C143" s="169" t="s">
        <v>13</v>
      </c>
      <c r="D143" s="12">
        <v>16</v>
      </c>
      <c r="E143" s="170"/>
      <c r="F143" s="187">
        <f>Table142[[#This Row],[Qté]]*Table142[[#This Row],[PU]]</f>
        <v>0</v>
      </c>
    </row>
    <row r="144" spans="1:6" x14ac:dyDescent="0.35">
      <c r="A144" s="169" t="s">
        <v>521</v>
      </c>
      <c r="B144" s="7" t="s">
        <v>259</v>
      </c>
      <c r="C144" s="169" t="s">
        <v>13</v>
      </c>
      <c r="D144" s="26">
        <v>45.42</v>
      </c>
      <c r="E144" s="170"/>
      <c r="F144" s="187">
        <f>Table142[[#This Row],[Qté]]*Table142[[#This Row],[PU]]</f>
        <v>0</v>
      </c>
    </row>
    <row r="145" spans="1:6" x14ac:dyDescent="0.35">
      <c r="A145" s="169" t="s">
        <v>522</v>
      </c>
      <c r="B145" s="7" t="s">
        <v>260</v>
      </c>
      <c r="C145" s="169" t="s">
        <v>13</v>
      </c>
      <c r="D145" s="12">
        <v>54</v>
      </c>
      <c r="E145" s="170"/>
      <c r="F145" s="187">
        <f>Table142[[#This Row],[Qté]]*Table142[[#This Row],[PU]]</f>
        <v>0</v>
      </c>
    </row>
    <row r="146" spans="1:6" x14ac:dyDescent="0.35">
      <c r="A146" s="169" t="s">
        <v>532</v>
      </c>
      <c r="B146" s="7" t="s">
        <v>313</v>
      </c>
      <c r="C146" s="169" t="s">
        <v>13</v>
      </c>
      <c r="D146" s="12">
        <v>16.600000000000001</v>
      </c>
      <c r="E146" s="170"/>
      <c r="F146" s="187">
        <f>Table142[[#This Row],[Qté]]*Table142[[#This Row],[PU]]</f>
        <v>0</v>
      </c>
    </row>
    <row r="147" spans="1:6" s="142" customFormat="1" x14ac:dyDescent="0.35">
      <c r="A147" s="169" t="s">
        <v>533</v>
      </c>
      <c r="B147" s="143" t="s">
        <v>314</v>
      </c>
      <c r="C147" s="140" t="s">
        <v>13</v>
      </c>
      <c r="D147" s="144">
        <f>4.31*3.61</f>
        <v>15.559099999999997</v>
      </c>
      <c r="E147" s="181"/>
      <c r="F147" s="200">
        <f>Table142[[#This Row],[Qté]]*Table142[[#This Row],[PU]]</f>
        <v>0</v>
      </c>
    </row>
    <row r="148" spans="1:6" x14ac:dyDescent="0.35">
      <c r="A148" s="36"/>
      <c r="B148" s="324" t="s">
        <v>498</v>
      </c>
      <c r="C148" s="39"/>
      <c r="D148" s="39"/>
      <c r="E148" s="180"/>
      <c r="F148" s="199">
        <f>SUM(F142:F147)</f>
        <v>0</v>
      </c>
    </row>
    <row r="149" spans="1:6" x14ac:dyDescent="0.35">
      <c r="A149" s="90"/>
      <c r="B149" s="43"/>
      <c r="C149" s="54"/>
      <c r="D149" s="91"/>
      <c r="E149" s="170"/>
      <c r="F149" s="187"/>
    </row>
    <row r="150" spans="1:6" x14ac:dyDescent="0.35">
      <c r="A150" s="21" t="s">
        <v>492</v>
      </c>
      <c r="B150" s="6" t="s">
        <v>72</v>
      </c>
      <c r="C150" s="169"/>
      <c r="D150" s="12"/>
      <c r="E150" s="170"/>
      <c r="F150" s="187"/>
    </row>
    <row r="151" spans="1:6" x14ac:dyDescent="0.35">
      <c r="A151" s="140" t="s">
        <v>527</v>
      </c>
      <c r="B151" s="22" t="s">
        <v>263</v>
      </c>
      <c r="C151" s="140" t="s">
        <v>75</v>
      </c>
      <c r="D151" s="144">
        <v>1</v>
      </c>
      <c r="E151" s="181"/>
      <c r="F151" s="200">
        <f>Table142[[#This Row],[Qté]]*Table142[[#This Row],[PU]]</f>
        <v>0</v>
      </c>
    </row>
    <row r="152" spans="1:6" x14ac:dyDescent="0.35">
      <c r="A152" s="140" t="s">
        <v>528</v>
      </c>
      <c r="B152" s="22" t="s">
        <v>315</v>
      </c>
      <c r="C152" s="140" t="s">
        <v>75</v>
      </c>
      <c r="D152" s="144">
        <v>3</v>
      </c>
      <c r="E152" s="181"/>
      <c r="F152" s="200">
        <f>Table142[[#This Row],[Qté]]*Table142[[#This Row],[PU]]</f>
        <v>0</v>
      </c>
    </row>
    <row r="153" spans="1:6" ht="25" x14ac:dyDescent="0.35">
      <c r="A153" s="140" t="s">
        <v>529</v>
      </c>
      <c r="B153" s="3" t="s">
        <v>266</v>
      </c>
      <c r="C153" s="140" t="s">
        <v>75</v>
      </c>
      <c r="D153" s="144">
        <v>2</v>
      </c>
      <c r="E153" s="181"/>
      <c r="F153" s="200">
        <f>Table142[[#This Row],[Qté]]*Table142[[#This Row],[PU]]</f>
        <v>0</v>
      </c>
    </row>
    <row r="154" spans="1:6" ht="25" x14ac:dyDescent="0.35">
      <c r="A154" s="140" t="s">
        <v>530</v>
      </c>
      <c r="B154" s="3" t="s">
        <v>316</v>
      </c>
      <c r="C154" s="140" t="s">
        <v>75</v>
      </c>
      <c r="D154" s="144">
        <v>2</v>
      </c>
      <c r="E154" s="181"/>
      <c r="F154" s="200">
        <f>Table142[[#This Row],[Qté]]*Table142[[#This Row],[PU]]</f>
        <v>0</v>
      </c>
    </row>
    <row r="155" spans="1:6" x14ac:dyDescent="0.35">
      <c r="A155" s="140" t="s">
        <v>531</v>
      </c>
      <c r="B155" s="139" t="s">
        <v>269</v>
      </c>
      <c r="C155" s="140" t="s">
        <v>75</v>
      </c>
      <c r="D155" s="144">
        <v>1</v>
      </c>
      <c r="E155" s="181"/>
      <c r="F155" s="200">
        <f>Table142[[#This Row],[Qté]]*Table142[[#This Row],[PU]]</f>
        <v>0</v>
      </c>
    </row>
    <row r="156" spans="1:6" x14ac:dyDescent="0.35">
      <c r="A156" s="36"/>
      <c r="B156" s="324" t="s">
        <v>497</v>
      </c>
      <c r="C156" s="39"/>
      <c r="D156" s="39"/>
      <c r="E156" s="180"/>
      <c r="F156" s="199">
        <f>SUM(F151:F155)</f>
        <v>0</v>
      </c>
    </row>
    <row r="157" spans="1:6" x14ac:dyDescent="0.35">
      <c r="A157" s="90"/>
      <c r="B157" s="43"/>
      <c r="C157" s="54"/>
      <c r="D157" s="91"/>
      <c r="E157" s="170"/>
      <c r="F157" s="187"/>
    </row>
    <row r="158" spans="1:6" x14ac:dyDescent="0.35">
      <c r="A158" s="21" t="s">
        <v>493</v>
      </c>
      <c r="B158" s="6" t="s">
        <v>271</v>
      </c>
      <c r="C158" s="169"/>
      <c r="D158" s="12"/>
      <c r="E158" s="170"/>
      <c r="F158" s="187"/>
    </row>
    <row r="159" spans="1:6" x14ac:dyDescent="0.35">
      <c r="A159" s="217" t="s">
        <v>523</v>
      </c>
      <c r="B159" s="22" t="s">
        <v>317</v>
      </c>
      <c r="C159" s="217" t="s">
        <v>13</v>
      </c>
      <c r="D159" s="218">
        <f>4.9+15.5+(1.81*3*2)</f>
        <v>31.259999999999998</v>
      </c>
      <c r="E159" s="181"/>
      <c r="F159" s="200">
        <f>Table142[[#This Row],[Qté]]*Table142[[#This Row],[PU]]</f>
        <v>0</v>
      </c>
    </row>
    <row r="160" spans="1:6" x14ac:dyDescent="0.35">
      <c r="A160" s="217" t="s">
        <v>524</v>
      </c>
      <c r="B160" s="22" t="s">
        <v>273</v>
      </c>
      <c r="C160" s="217" t="s">
        <v>13</v>
      </c>
      <c r="D160" s="218">
        <v>38</v>
      </c>
      <c r="E160" s="181"/>
      <c r="F160" s="200">
        <f>Table142[[#This Row],[Qté]]*Table142[[#This Row],[PU]]</f>
        <v>0</v>
      </c>
    </row>
    <row r="161" spans="1:6" x14ac:dyDescent="0.35">
      <c r="A161" s="217" t="s">
        <v>525</v>
      </c>
      <c r="B161" s="22" t="s">
        <v>274</v>
      </c>
      <c r="C161" s="217" t="s">
        <v>13</v>
      </c>
      <c r="D161" s="218">
        <v>15.56</v>
      </c>
      <c r="E161" s="181"/>
      <c r="F161" s="200">
        <f>Table142[[#This Row],[Qté]]*Table142[[#This Row],[PU]]</f>
        <v>0</v>
      </c>
    </row>
    <row r="162" spans="1:6" x14ac:dyDescent="0.35">
      <c r="A162" s="217" t="s">
        <v>526</v>
      </c>
      <c r="B162" s="22" t="s">
        <v>275</v>
      </c>
      <c r="C162" s="217" t="s">
        <v>13</v>
      </c>
      <c r="D162" s="218">
        <v>22.56</v>
      </c>
      <c r="E162" s="181"/>
      <c r="F162" s="200">
        <f>Table142[[#This Row],[Qté]]*Table142[[#This Row],[PU]]</f>
        <v>0</v>
      </c>
    </row>
    <row r="163" spans="1:6" x14ac:dyDescent="0.35">
      <c r="A163" s="36"/>
      <c r="B163" s="324" t="s">
        <v>435</v>
      </c>
      <c r="C163" s="39"/>
      <c r="D163" s="39"/>
      <c r="E163" s="180"/>
      <c r="F163" s="199">
        <f>SUM(F159:F162)</f>
        <v>0</v>
      </c>
    </row>
    <row r="164" spans="1:6" x14ac:dyDescent="0.35">
      <c r="A164" s="90"/>
      <c r="B164" s="43"/>
      <c r="C164" s="54"/>
      <c r="D164" s="91"/>
      <c r="E164" s="170"/>
      <c r="F164" s="187"/>
    </row>
    <row r="165" spans="1:6" x14ac:dyDescent="0.35">
      <c r="A165" s="21" t="s">
        <v>491</v>
      </c>
      <c r="B165" s="2" t="s">
        <v>54</v>
      </c>
      <c r="C165" s="27"/>
      <c r="D165" s="27"/>
      <c r="E165" s="170"/>
      <c r="F165" s="187"/>
    </row>
    <row r="166" spans="1:6" x14ac:dyDescent="0.35">
      <c r="A166" s="169" t="s">
        <v>520</v>
      </c>
      <c r="B166" s="22" t="s">
        <v>58</v>
      </c>
      <c r="C166" s="8" t="s">
        <v>304</v>
      </c>
      <c r="D166" s="4">
        <f>3.57*0.05*0.1*5</f>
        <v>8.925000000000001E-2</v>
      </c>
      <c r="E166" s="170"/>
      <c r="F166" s="187">
        <f>Table142[[#This Row],[Qté]]*Table142[[#This Row],[PU]]</f>
        <v>0</v>
      </c>
    </row>
    <row r="167" spans="1:6" x14ac:dyDescent="0.35">
      <c r="A167" s="169" t="s">
        <v>521</v>
      </c>
      <c r="B167" s="3" t="s">
        <v>60</v>
      </c>
      <c r="C167" s="8" t="s">
        <v>304</v>
      </c>
      <c r="D167" s="4">
        <f>4.8*3*3*0.05*0.05</f>
        <v>0.10799999999999998</v>
      </c>
      <c r="E167" s="170"/>
      <c r="F167" s="187">
        <f>Table142[[#This Row],[Qté]]*Table142[[#This Row],[PU]]</f>
        <v>0</v>
      </c>
    </row>
    <row r="168" spans="1:6" x14ac:dyDescent="0.35">
      <c r="A168" s="169" t="s">
        <v>522</v>
      </c>
      <c r="B168" s="72" t="s">
        <v>62</v>
      </c>
      <c r="C168" s="169" t="s">
        <v>13</v>
      </c>
      <c r="D168" s="4">
        <v>7.83</v>
      </c>
      <c r="E168" s="170"/>
      <c r="F168" s="187">
        <f>Table142[[#This Row],[Qté]]*Table142[[#This Row],[PU]]</f>
        <v>0</v>
      </c>
    </row>
    <row r="169" spans="1:6" x14ac:dyDescent="0.35">
      <c r="A169" s="36"/>
      <c r="B169" s="324" t="s">
        <v>496</v>
      </c>
      <c r="C169" s="39"/>
      <c r="D169" s="39"/>
      <c r="E169" s="180"/>
      <c r="F169" s="199">
        <f>SUM(F166:F168)</f>
        <v>0</v>
      </c>
    </row>
    <row r="170" spans="1:6" x14ac:dyDescent="0.35">
      <c r="A170" s="90"/>
      <c r="B170" s="43"/>
      <c r="C170" s="54"/>
      <c r="D170" s="91"/>
      <c r="E170" s="170"/>
      <c r="F170" s="187"/>
    </row>
    <row r="171" spans="1:6" x14ac:dyDescent="0.35">
      <c r="A171" s="21" t="s">
        <v>494</v>
      </c>
      <c r="B171" s="24" t="s">
        <v>277</v>
      </c>
      <c r="C171" s="27"/>
      <c r="D171" s="27"/>
      <c r="E171" s="170"/>
      <c r="F171" s="187"/>
    </row>
    <row r="172" spans="1:6" x14ac:dyDescent="0.35">
      <c r="A172" s="169" t="s">
        <v>516</v>
      </c>
      <c r="B172" s="3" t="s">
        <v>379</v>
      </c>
      <c r="C172" s="1" t="s">
        <v>22</v>
      </c>
      <c r="D172" s="4">
        <v>0.28999999999999998</v>
      </c>
      <c r="E172" s="170"/>
      <c r="F172" s="187">
        <f>Table142[[#This Row],[Qté]]*Table142[[#This Row],[PU]]</f>
        <v>0</v>
      </c>
    </row>
    <row r="173" spans="1:6" x14ac:dyDescent="0.35">
      <c r="A173" s="169" t="s">
        <v>517</v>
      </c>
      <c r="B173" s="3" t="s">
        <v>279</v>
      </c>
      <c r="C173" s="169" t="s">
        <v>10</v>
      </c>
      <c r="D173" s="4">
        <v>1</v>
      </c>
      <c r="E173" s="170"/>
      <c r="F173" s="187">
        <f>Table142[[#This Row],[Qté]]*Table142[[#This Row],[PU]]</f>
        <v>0</v>
      </c>
    </row>
    <row r="174" spans="1:6" x14ac:dyDescent="0.35">
      <c r="A174" s="169" t="s">
        <v>518</v>
      </c>
      <c r="B174" s="166" t="s">
        <v>318</v>
      </c>
      <c r="C174" s="4" t="s">
        <v>10</v>
      </c>
      <c r="D174" s="4">
        <v>1</v>
      </c>
      <c r="E174" s="170"/>
      <c r="F174" s="187">
        <f>Table142[[#This Row],[Qté]]*Table142[[#This Row],[PU]]</f>
        <v>0</v>
      </c>
    </row>
    <row r="175" spans="1:6" x14ac:dyDescent="0.35">
      <c r="A175" s="169" t="s">
        <v>519</v>
      </c>
      <c r="B175" s="314" t="s">
        <v>319</v>
      </c>
      <c r="C175" s="118" t="s">
        <v>10</v>
      </c>
      <c r="D175" s="118">
        <v>1</v>
      </c>
      <c r="E175" s="170"/>
      <c r="F175" s="187">
        <f>Table142[[#This Row],[Qté]]*Table142[[#This Row],[PU]]</f>
        <v>0</v>
      </c>
    </row>
    <row r="176" spans="1:6" x14ac:dyDescent="0.35">
      <c r="A176" s="36"/>
      <c r="B176" s="324" t="s">
        <v>499</v>
      </c>
      <c r="C176" s="39"/>
      <c r="D176" s="39"/>
      <c r="E176" s="180"/>
      <c r="F176" s="199">
        <f>SUM(F172:F175)</f>
        <v>0</v>
      </c>
    </row>
    <row r="177" spans="1:6" x14ac:dyDescent="0.35">
      <c r="A177" s="90"/>
      <c r="B177" s="43"/>
      <c r="C177" s="54"/>
      <c r="D177" s="91"/>
      <c r="E177" s="170"/>
      <c r="F177" s="187"/>
    </row>
    <row r="178" spans="1:6" x14ac:dyDescent="0.35">
      <c r="A178" s="21" t="s">
        <v>495</v>
      </c>
      <c r="B178" s="2" t="s">
        <v>207</v>
      </c>
      <c r="C178" s="27"/>
      <c r="D178" s="27"/>
      <c r="E178" s="170"/>
      <c r="F178" s="187"/>
    </row>
    <row r="179" spans="1:6" x14ac:dyDescent="0.35">
      <c r="A179" s="169" t="s">
        <v>501</v>
      </c>
      <c r="B179" s="7" t="s">
        <v>320</v>
      </c>
      <c r="C179" s="169" t="s">
        <v>42</v>
      </c>
      <c r="D179" s="12">
        <v>12</v>
      </c>
      <c r="E179" s="175"/>
      <c r="F179" s="187">
        <f>Table142[[#This Row],[Qté]]*Table142[[#This Row],[PU]]</f>
        <v>0</v>
      </c>
    </row>
    <row r="180" spans="1:6" x14ac:dyDescent="0.35">
      <c r="A180" s="169" t="s">
        <v>502</v>
      </c>
      <c r="B180" s="7" t="s">
        <v>321</v>
      </c>
      <c r="C180" s="169" t="s">
        <v>42</v>
      </c>
      <c r="D180" s="12">
        <v>15</v>
      </c>
      <c r="E180" s="175"/>
      <c r="F180" s="187">
        <f>Table142[[#This Row],[Qté]]*Table142[[#This Row],[PU]]</f>
        <v>0</v>
      </c>
    </row>
    <row r="181" spans="1:6" x14ac:dyDescent="0.35">
      <c r="A181" s="169" t="s">
        <v>503</v>
      </c>
      <c r="B181" s="7" t="s">
        <v>322</v>
      </c>
      <c r="C181" s="169" t="s">
        <v>42</v>
      </c>
      <c r="D181" s="12">
        <v>25</v>
      </c>
      <c r="E181" s="175"/>
      <c r="F181" s="187">
        <f>Table142[[#This Row],[Qté]]*Table142[[#This Row],[PU]]</f>
        <v>0</v>
      </c>
    </row>
    <row r="182" spans="1:6" x14ac:dyDescent="0.35">
      <c r="A182" s="169" t="s">
        <v>504</v>
      </c>
      <c r="B182" s="7" t="s">
        <v>323</v>
      </c>
      <c r="C182" s="169" t="s">
        <v>42</v>
      </c>
      <c r="D182" s="12">
        <v>12</v>
      </c>
      <c r="E182" s="175"/>
      <c r="F182" s="187">
        <f>Table142[[#This Row],[Qté]]*Table142[[#This Row],[PU]]</f>
        <v>0</v>
      </c>
    </row>
    <row r="183" spans="1:6" x14ac:dyDescent="0.35">
      <c r="A183" s="169" t="s">
        <v>505</v>
      </c>
      <c r="B183" s="28" t="s">
        <v>213</v>
      </c>
      <c r="C183" s="169" t="s">
        <v>42</v>
      </c>
      <c r="D183" s="12">
        <v>40</v>
      </c>
      <c r="E183" s="175"/>
      <c r="F183" s="187">
        <f>Table142[[#This Row],[Qté]]*Table142[[#This Row],[PU]]</f>
        <v>0</v>
      </c>
    </row>
    <row r="184" spans="1:6" x14ac:dyDescent="0.35">
      <c r="A184" s="169" t="s">
        <v>506</v>
      </c>
      <c r="B184" s="28" t="s">
        <v>215</v>
      </c>
      <c r="C184" s="169" t="s">
        <v>42</v>
      </c>
      <c r="D184" s="12">
        <v>40</v>
      </c>
      <c r="E184" s="175"/>
      <c r="F184" s="187">
        <f>Table142[[#This Row],[Qté]]*Table142[[#This Row],[PU]]</f>
        <v>0</v>
      </c>
    </row>
    <row r="185" spans="1:6" x14ac:dyDescent="0.35">
      <c r="A185" s="169" t="s">
        <v>507</v>
      </c>
      <c r="B185" s="28" t="s">
        <v>288</v>
      </c>
      <c r="C185" s="169" t="s">
        <v>42</v>
      </c>
      <c r="D185" s="12">
        <v>30</v>
      </c>
      <c r="E185" s="175"/>
      <c r="F185" s="187">
        <f>Table142[[#This Row],[Qté]]*Table142[[#This Row],[PU]]</f>
        <v>0</v>
      </c>
    </row>
    <row r="186" spans="1:6" x14ac:dyDescent="0.35">
      <c r="A186" s="169" t="s">
        <v>508</v>
      </c>
      <c r="B186" s="28" t="s">
        <v>289</v>
      </c>
      <c r="C186" s="169" t="s">
        <v>42</v>
      </c>
      <c r="D186" s="12">
        <v>40</v>
      </c>
      <c r="E186" s="175"/>
      <c r="F186" s="187">
        <f>Table142[[#This Row],[Qté]]*Table142[[#This Row],[PU]]</f>
        <v>0</v>
      </c>
    </row>
    <row r="187" spans="1:6" x14ac:dyDescent="0.35">
      <c r="A187" s="169" t="s">
        <v>509</v>
      </c>
      <c r="B187" s="28" t="s">
        <v>324</v>
      </c>
      <c r="C187" s="54" t="s">
        <v>294</v>
      </c>
      <c r="D187" s="91">
        <v>1</v>
      </c>
      <c r="E187" s="170"/>
      <c r="F187" s="187">
        <f>Table142[[#This Row],[Qté]]*Table142[[#This Row],[PU]]</f>
        <v>0</v>
      </c>
    </row>
    <row r="188" spans="1:6" ht="25" x14ac:dyDescent="0.35">
      <c r="A188" s="169" t="s">
        <v>510</v>
      </c>
      <c r="B188" s="23" t="s">
        <v>291</v>
      </c>
      <c r="C188" s="4" t="s">
        <v>10</v>
      </c>
      <c r="D188" s="26">
        <v>2</v>
      </c>
      <c r="E188" s="175"/>
      <c r="F188" s="187">
        <f>Table142[[#This Row],[Qté]]*Table142[[#This Row],[PU]]</f>
        <v>0</v>
      </c>
    </row>
    <row r="189" spans="1:6" x14ac:dyDescent="0.35">
      <c r="A189" s="169" t="s">
        <v>511</v>
      </c>
      <c r="B189" s="7" t="s">
        <v>293</v>
      </c>
      <c r="C189" s="169" t="s">
        <v>294</v>
      </c>
      <c r="D189" s="12">
        <v>4</v>
      </c>
      <c r="E189" s="175"/>
      <c r="F189" s="187">
        <f>Table142[[#This Row],[Qté]]*Table142[[#This Row],[PU]]</f>
        <v>0</v>
      </c>
    </row>
    <row r="190" spans="1:6" x14ac:dyDescent="0.35">
      <c r="A190" s="169" t="s">
        <v>512</v>
      </c>
      <c r="B190" s="14" t="s">
        <v>325</v>
      </c>
      <c r="C190" s="15" t="s">
        <v>294</v>
      </c>
      <c r="D190" s="16">
        <v>6</v>
      </c>
      <c r="E190" s="175"/>
      <c r="F190" s="187">
        <f>Table142[[#This Row],[Qté]]*Table142[[#This Row],[PU]]</f>
        <v>0</v>
      </c>
    </row>
    <row r="191" spans="1:6" x14ac:dyDescent="0.35">
      <c r="A191" s="169" t="s">
        <v>513</v>
      </c>
      <c r="B191" s="14" t="s">
        <v>326</v>
      </c>
      <c r="C191" s="15" t="s">
        <v>294</v>
      </c>
      <c r="D191" s="16">
        <v>3</v>
      </c>
      <c r="E191" s="175"/>
      <c r="F191" s="187">
        <f>Table142[[#This Row],[Qté]]*Table142[[#This Row],[PU]]</f>
        <v>0</v>
      </c>
    </row>
    <row r="192" spans="1:6" x14ac:dyDescent="0.35">
      <c r="A192" s="169" t="s">
        <v>514</v>
      </c>
      <c r="B192" s="17" t="s">
        <v>299</v>
      </c>
      <c r="C192" s="15" t="s">
        <v>10</v>
      </c>
      <c r="D192" s="16">
        <v>1</v>
      </c>
      <c r="E192" s="175"/>
      <c r="F192" s="187">
        <f>Table142[[#This Row],[Qté]]*Table142[[#This Row],[PU]]</f>
        <v>0</v>
      </c>
    </row>
    <row r="193" spans="1:6" x14ac:dyDescent="0.35">
      <c r="A193" s="169" t="s">
        <v>515</v>
      </c>
      <c r="B193" s="18" t="s">
        <v>300</v>
      </c>
      <c r="C193" s="15" t="s">
        <v>10</v>
      </c>
      <c r="D193" s="16">
        <v>1</v>
      </c>
      <c r="E193" s="175"/>
      <c r="F193" s="187">
        <f>Table142[[#This Row],[Qté]]*Table142[[#This Row],[PU]]</f>
        <v>0</v>
      </c>
    </row>
    <row r="194" spans="1:6" x14ac:dyDescent="0.35">
      <c r="A194" s="36"/>
      <c r="B194" s="324" t="s">
        <v>500</v>
      </c>
      <c r="C194" s="39"/>
      <c r="D194" s="39"/>
      <c r="E194" s="180"/>
      <c r="F194" s="199">
        <f>SUM(F179:F193)</f>
        <v>0</v>
      </c>
    </row>
    <row r="195" spans="1:6" ht="24" customHeight="1" x14ac:dyDescent="0.35">
      <c r="A195" s="325"/>
      <c r="B195" s="326" t="s">
        <v>327</v>
      </c>
      <c r="C195" s="327"/>
      <c r="D195" s="328"/>
      <c r="E195" s="329"/>
      <c r="F195" s="330">
        <f>F194+F176+F169+F163+F156+F148+F139+F134+F127+F118</f>
        <v>0</v>
      </c>
    </row>
    <row r="196" spans="1:6" x14ac:dyDescent="0.35">
      <c r="A196" s="90"/>
      <c r="B196" s="43"/>
      <c r="C196" s="54"/>
      <c r="D196" s="91"/>
      <c r="E196" s="170"/>
      <c r="F196" s="187"/>
    </row>
    <row r="197" spans="1:6" ht="26.25" customHeight="1" x14ac:dyDescent="0.35">
      <c r="A197" s="250"/>
      <c r="B197" s="251" t="s">
        <v>558</v>
      </c>
      <c r="C197" s="251"/>
      <c r="D197" s="252"/>
      <c r="E197" s="253"/>
      <c r="F197" s="254">
        <f>F195+F104</f>
        <v>0</v>
      </c>
    </row>
    <row r="198" spans="1:6" ht="27.75" customHeight="1" x14ac:dyDescent="0.35"/>
    <row r="222"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ht="15" thickBot="1" x14ac:dyDescent="0.4">
      <c r="A1" s="44" t="s">
        <v>581</v>
      </c>
      <c r="B1" s="44"/>
      <c r="C1" s="44"/>
      <c r="D1" s="44"/>
      <c r="E1" s="44"/>
      <c r="F1" s="185"/>
    </row>
    <row r="2" spans="1:6" ht="27" customHeight="1" thickBot="1" x14ac:dyDescent="0.4">
      <c r="A2" s="396" t="s">
        <v>0</v>
      </c>
      <c r="B2" s="396"/>
      <c r="C2" s="396"/>
      <c r="D2" s="396"/>
      <c r="E2" s="396"/>
      <c r="F2" s="396"/>
    </row>
    <row r="3" spans="1:6" x14ac:dyDescent="0.35">
      <c r="A3" s="138" t="s">
        <v>581</v>
      </c>
      <c r="B3" s="138" t="s">
        <v>579</v>
      </c>
      <c r="C3" s="138" t="s">
        <v>580</v>
      </c>
      <c r="D3" s="45"/>
      <c r="E3" s="44"/>
      <c r="F3" s="185"/>
    </row>
    <row r="4" spans="1:6" x14ac:dyDescent="0.35">
      <c r="A4" s="46" t="s">
        <v>1</v>
      </c>
      <c r="B4" s="47" t="s">
        <v>2</v>
      </c>
      <c r="C4" s="47" t="s">
        <v>3</v>
      </c>
      <c r="D4" s="47" t="s">
        <v>4</v>
      </c>
      <c r="E4" s="48" t="s">
        <v>5</v>
      </c>
      <c r="F4" s="186" t="s">
        <v>6</v>
      </c>
    </row>
    <row r="5" spans="1:6" s="40" customFormat="1" x14ac:dyDescent="0.35">
      <c r="A5" s="130"/>
      <c r="B5" s="29">
        <v>4</v>
      </c>
      <c r="C5" s="131"/>
      <c r="D5" s="82"/>
      <c r="E5" s="170"/>
      <c r="F5" s="187"/>
    </row>
    <row r="6" spans="1:6" s="40" customFormat="1" x14ac:dyDescent="0.35">
      <c r="A6" s="124">
        <v>700</v>
      </c>
      <c r="B6" s="125" t="s">
        <v>328</v>
      </c>
      <c r="C6" s="125"/>
      <c r="D6" s="126"/>
      <c r="E6" s="125"/>
      <c r="F6" s="201"/>
    </row>
    <row r="7" spans="1:6" s="40" customFormat="1" ht="27.75" customHeight="1" x14ac:dyDescent="0.35">
      <c r="A7" s="90"/>
      <c r="B7" s="261" t="s">
        <v>371</v>
      </c>
      <c r="C7" s="54"/>
      <c r="D7" s="91"/>
      <c r="E7" s="170"/>
      <c r="F7" s="187"/>
    </row>
    <row r="8" spans="1:6" s="40" customFormat="1" x14ac:dyDescent="0.35">
      <c r="A8" s="331">
        <v>710</v>
      </c>
      <c r="B8" s="127" t="s">
        <v>329</v>
      </c>
      <c r="C8" s="128" t="s">
        <v>330</v>
      </c>
      <c r="D8" s="128"/>
      <c r="E8" s="128"/>
      <c r="F8" s="202"/>
    </row>
    <row r="9" spans="1:6" s="40" customFormat="1" ht="37.5" x14ac:dyDescent="0.35">
      <c r="A9" s="332" t="s">
        <v>534</v>
      </c>
      <c r="B9" s="236" t="s">
        <v>331</v>
      </c>
      <c r="C9" s="223" t="s">
        <v>10</v>
      </c>
      <c r="D9" s="224">
        <v>1</v>
      </c>
      <c r="E9" s="225"/>
      <c r="F9" s="234">
        <f>+Table14245[[#This Row],[PU]]*Table14245[[#This Row],[Qté]]</f>
        <v>0</v>
      </c>
    </row>
    <row r="10" spans="1:6" s="40" customFormat="1" x14ac:dyDescent="0.35">
      <c r="A10" s="221"/>
      <c r="B10" s="228" t="s">
        <v>332</v>
      </c>
      <c r="C10" s="223" t="s">
        <v>10</v>
      </c>
      <c r="D10" s="224">
        <v>1</v>
      </c>
      <c r="E10" s="225"/>
      <c r="F10" s="234">
        <f>+Table14245[[#This Row],[PU]]*Table14245[[#This Row],[Qté]]</f>
        <v>0</v>
      </c>
    </row>
    <row r="11" spans="1:6" s="40" customFormat="1" x14ac:dyDescent="0.35">
      <c r="A11" s="90"/>
      <c r="B11" s="28"/>
      <c r="C11" s="54"/>
      <c r="D11" s="91"/>
      <c r="E11" s="170"/>
      <c r="F11" s="187"/>
    </row>
    <row r="12" spans="1:6" s="40" customFormat="1" x14ac:dyDescent="0.35">
      <c r="A12" s="331">
        <v>720</v>
      </c>
      <c r="B12" s="127" t="s">
        <v>333</v>
      </c>
      <c r="C12" s="128"/>
      <c r="D12" s="128"/>
      <c r="E12" s="128"/>
      <c r="F12" s="202"/>
    </row>
    <row r="13" spans="1:6" s="40" customFormat="1" ht="19.5" customHeight="1" x14ac:dyDescent="0.35">
      <c r="A13" s="333" t="s">
        <v>535</v>
      </c>
      <c r="B13" s="229" t="s">
        <v>334</v>
      </c>
      <c r="C13" s="223" t="s">
        <v>42</v>
      </c>
      <c r="D13" s="224">
        <v>80</v>
      </c>
      <c r="E13" s="225"/>
      <c r="F13" s="232">
        <f>Table14245[[#This Row],[Qté]]*Table14245[[#This Row],[PU]]</f>
        <v>0</v>
      </c>
    </row>
    <row r="14" spans="1:6" s="40" customFormat="1" ht="28.5" x14ac:dyDescent="0.35">
      <c r="A14" s="333" t="s">
        <v>536</v>
      </c>
      <c r="B14" s="262" t="s">
        <v>369</v>
      </c>
      <c r="C14" s="226" t="s">
        <v>42</v>
      </c>
      <c r="D14" s="224">
        <f>D13</f>
        <v>80</v>
      </c>
      <c r="E14" s="225"/>
      <c r="F14" s="232">
        <f>Table14245[[#This Row],[Qté]]*Table14245[[#This Row],[PU]]</f>
        <v>0</v>
      </c>
    </row>
    <row r="15" spans="1:6" s="40" customFormat="1" ht="28.5" x14ac:dyDescent="0.35">
      <c r="A15" s="333" t="s">
        <v>537</v>
      </c>
      <c r="B15" s="229" t="s">
        <v>335</v>
      </c>
      <c r="C15" s="226" t="s">
        <v>42</v>
      </c>
      <c r="D15" s="224">
        <v>18</v>
      </c>
      <c r="E15" s="225"/>
      <c r="F15" s="232">
        <f>Table14245[[#This Row],[Qté]]*Table14245[[#This Row],[PU]]</f>
        <v>0</v>
      </c>
    </row>
    <row r="16" spans="1:6" s="40" customFormat="1" ht="28.5" x14ac:dyDescent="0.35">
      <c r="A16" s="333" t="s">
        <v>538</v>
      </c>
      <c r="B16" s="229" t="s">
        <v>336</v>
      </c>
      <c r="C16" s="226" t="s">
        <v>10</v>
      </c>
      <c r="D16" s="224">
        <v>1</v>
      </c>
      <c r="E16" s="225"/>
      <c r="F16" s="232">
        <f>Table14245[[#This Row],[Qté]]*Table14245[[#This Row],[PU]]</f>
        <v>0</v>
      </c>
    </row>
    <row r="17" spans="1:6" s="40" customFormat="1" ht="16" x14ac:dyDescent="0.35">
      <c r="A17" s="333" t="s">
        <v>539</v>
      </c>
      <c r="B17" s="229" t="s">
        <v>337</v>
      </c>
      <c r="C17" s="226" t="s">
        <v>338</v>
      </c>
      <c r="D17" s="224">
        <v>0.4</v>
      </c>
      <c r="E17" s="225"/>
      <c r="F17" s="232">
        <f>Table14245[[#This Row],[Qté]]*Table14245[[#This Row],[PU]]</f>
        <v>0</v>
      </c>
    </row>
    <row r="18" spans="1:6" s="40" customFormat="1" ht="28.5" x14ac:dyDescent="0.35">
      <c r="A18" s="333" t="s">
        <v>540</v>
      </c>
      <c r="B18" s="229" t="s">
        <v>339</v>
      </c>
      <c r="C18" s="226" t="s">
        <v>338</v>
      </c>
      <c r="D18" s="224">
        <v>0.15</v>
      </c>
      <c r="E18" s="225"/>
      <c r="F18" s="232">
        <f>Table14245[[#This Row],[Qté]]*Table14245[[#This Row],[PU]]</f>
        <v>0</v>
      </c>
    </row>
    <row r="19" spans="1:6" s="40" customFormat="1" x14ac:dyDescent="0.35">
      <c r="A19" s="90"/>
      <c r="B19" s="28"/>
      <c r="C19" s="54"/>
      <c r="D19" s="91"/>
      <c r="E19" s="170"/>
      <c r="F19" s="187"/>
    </row>
    <row r="20" spans="1:6" s="40" customFormat="1" x14ac:dyDescent="0.35">
      <c r="A20" s="331">
        <v>730</v>
      </c>
      <c r="B20" s="127" t="s">
        <v>340</v>
      </c>
      <c r="C20" s="128"/>
      <c r="D20" s="128"/>
      <c r="E20" s="128"/>
      <c r="F20" s="202"/>
    </row>
    <row r="21" spans="1:6" s="40" customFormat="1" ht="28.5" x14ac:dyDescent="0.35">
      <c r="A21" s="333" t="s">
        <v>541</v>
      </c>
      <c r="B21" s="230" t="s">
        <v>341</v>
      </c>
      <c r="C21" s="226" t="s">
        <v>342</v>
      </c>
      <c r="D21" s="224">
        <v>5</v>
      </c>
      <c r="E21" s="225"/>
      <c r="F21" s="232">
        <f>Table14245[[#This Row],[Qté]]*Table14245[[#This Row],[PU]]</f>
        <v>0</v>
      </c>
    </row>
    <row r="22" spans="1:6" s="40" customFormat="1" ht="17" x14ac:dyDescent="0.35">
      <c r="A22" s="333" t="s">
        <v>542</v>
      </c>
      <c r="B22" s="229" t="s">
        <v>343</v>
      </c>
      <c r="C22" s="226" t="s">
        <v>342</v>
      </c>
      <c r="D22" s="224">
        <v>5</v>
      </c>
      <c r="E22" s="225"/>
      <c r="F22" s="232">
        <f>Table14245[[#This Row],[Qté]]*Table14245[[#This Row],[PU]]</f>
        <v>0</v>
      </c>
    </row>
    <row r="23" spans="1:6" s="40" customFormat="1" ht="28.5" x14ac:dyDescent="0.35">
      <c r="A23" s="333" t="s">
        <v>543</v>
      </c>
      <c r="B23" s="229" t="s">
        <v>344</v>
      </c>
      <c r="C23" s="226" t="s">
        <v>10</v>
      </c>
      <c r="D23" s="224">
        <v>1</v>
      </c>
      <c r="E23" s="225"/>
      <c r="F23" s="232">
        <f>Table14245[[#This Row],[Qté]]*Table14245[[#This Row],[PU]]</f>
        <v>0</v>
      </c>
    </row>
    <row r="24" spans="1:6" s="40" customFormat="1" x14ac:dyDescent="0.35">
      <c r="A24" s="59"/>
      <c r="B24" s="222"/>
      <c r="C24" s="220"/>
      <c r="D24" s="227"/>
      <c r="E24" s="170"/>
      <c r="F24" s="232"/>
    </row>
    <row r="25" spans="1:6" s="40" customFormat="1" x14ac:dyDescent="0.35">
      <c r="A25" s="331">
        <v>740</v>
      </c>
      <c r="B25" s="127" t="s">
        <v>345</v>
      </c>
      <c r="C25" s="128" t="s">
        <v>330</v>
      </c>
      <c r="D25" s="128" t="s">
        <v>330</v>
      </c>
      <c r="E25" s="128"/>
      <c r="F25" s="202"/>
    </row>
    <row r="26" spans="1:6" s="40" customFormat="1" ht="28.5" x14ac:dyDescent="0.35">
      <c r="A26" s="333" t="s">
        <v>544</v>
      </c>
      <c r="B26" s="229" t="s">
        <v>346</v>
      </c>
      <c r="C26" s="226" t="s">
        <v>10</v>
      </c>
      <c r="D26" s="224">
        <v>1</v>
      </c>
      <c r="E26" s="225"/>
      <c r="F26" s="232">
        <f>Table14245[[#This Row],[Qté]]*Table14245[[#This Row],[PU]]</f>
        <v>0</v>
      </c>
    </row>
    <row r="27" spans="1:6" s="40" customFormat="1" x14ac:dyDescent="0.35">
      <c r="A27" s="59"/>
      <c r="B27" s="229" t="s">
        <v>347</v>
      </c>
      <c r="C27" s="226" t="s">
        <v>10</v>
      </c>
      <c r="D27" s="224">
        <v>1</v>
      </c>
      <c r="E27" s="225"/>
      <c r="F27" s="232">
        <f>Table14245[[#This Row],[Qté]]*Table14245[[#This Row],[PU]]</f>
        <v>0</v>
      </c>
    </row>
    <row r="28" spans="1:6" s="40" customFormat="1" x14ac:dyDescent="0.35">
      <c r="A28" s="334"/>
      <c r="B28" s="335"/>
      <c r="C28" s="336"/>
      <c r="D28" s="336"/>
      <c r="E28" s="336"/>
      <c r="F28" s="337"/>
    </row>
    <row r="29" spans="1:6" s="40" customFormat="1" x14ac:dyDescent="0.35">
      <c r="A29" s="331">
        <v>750</v>
      </c>
      <c r="B29" s="127" t="s">
        <v>348</v>
      </c>
      <c r="C29" s="128" t="s">
        <v>330</v>
      </c>
      <c r="D29" s="128" t="s">
        <v>330</v>
      </c>
      <c r="E29" s="128"/>
      <c r="F29" s="202"/>
    </row>
    <row r="30" spans="1:6" s="40" customFormat="1" ht="56.5" x14ac:dyDescent="0.35">
      <c r="A30" s="333" t="s">
        <v>545</v>
      </c>
      <c r="B30" s="229" t="s">
        <v>349</v>
      </c>
      <c r="C30" s="226" t="s">
        <v>10</v>
      </c>
      <c r="D30" s="224">
        <v>1</v>
      </c>
      <c r="E30" s="225"/>
      <c r="F30" s="263">
        <f>Table14245[[#This Row],[Qté]]*Table14245[[#This Row],[PU]]</f>
        <v>0</v>
      </c>
    </row>
    <row r="31" spans="1:6" s="40" customFormat="1" x14ac:dyDescent="0.35">
      <c r="A31" s="90"/>
      <c r="B31" s="28"/>
      <c r="C31" s="54"/>
      <c r="D31" s="91"/>
      <c r="E31" s="170"/>
      <c r="F31" s="187"/>
    </row>
    <row r="32" spans="1:6" s="40" customFormat="1" x14ac:dyDescent="0.35">
      <c r="A32" s="331">
        <v>760</v>
      </c>
      <c r="B32" s="127" t="s">
        <v>350</v>
      </c>
      <c r="C32" s="128" t="s">
        <v>330</v>
      </c>
      <c r="D32" s="128"/>
      <c r="E32" s="128"/>
      <c r="F32" s="202"/>
    </row>
    <row r="33" spans="1:6" s="40" customFormat="1" ht="48" customHeight="1" x14ac:dyDescent="0.35">
      <c r="A33" s="333" t="s">
        <v>546</v>
      </c>
      <c r="B33" s="264" t="s">
        <v>370</v>
      </c>
      <c r="C33" s="226" t="s">
        <v>10</v>
      </c>
      <c r="D33" s="224">
        <v>1</v>
      </c>
      <c r="E33" s="225"/>
      <c r="F33" s="263">
        <f>Table14245[[#This Row],[Qté]]*Table14245[[#This Row],[PU]]</f>
        <v>0</v>
      </c>
    </row>
    <row r="34" spans="1:6" s="40" customFormat="1" ht="54.75" customHeight="1" x14ac:dyDescent="0.35">
      <c r="A34" s="333" t="s">
        <v>547</v>
      </c>
      <c r="B34" s="265" t="s">
        <v>351</v>
      </c>
      <c r="C34" s="226" t="s">
        <v>10</v>
      </c>
      <c r="D34" s="224">
        <v>1</v>
      </c>
      <c r="E34" s="225"/>
      <c r="F34" s="266">
        <f>Table14245[[#This Row],[Qté]]*Table14245[[#This Row],[PU]]</f>
        <v>0</v>
      </c>
    </row>
    <row r="35" spans="1:6" s="40" customFormat="1" x14ac:dyDescent="0.35">
      <c r="A35" s="59"/>
      <c r="B35" s="222"/>
      <c r="C35" s="220"/>
      <c r="D35" s="227"/>
      <c r="E35" s="170"/>
      <c r="F35" s="232"/>
    </row>
    <row r="36" spans="1:6" s="40" customFormat="1" x14ac:dyDescent="0.35">
      <c r="A36" s="338">
        <v>770</v>
      </c>
      <c r="B36" s="222" t="s">
        <v>352</v>
      </c>
      <c r="C36" s="226" t="s">
        <v>10</v>
      </c>
      <c r="D36" s="224">
        <v>1</v>
      </c>
      <c r="E36" s="225"/>
      <c r="F36" s="232">
        <f>Table14245[[#This Row],[Qté]]*Table14245[[#This Row],[PU]]</f>
        <v>0</v>
      </c>
    </row>
    <row r="37" spans="1:6" ht="32.25" customHeight="1" x14ac:dyDescent="0.35">
      <c r="A37" s="338">
        <v>780</v>
      </c>
      <c r="B37" s="231" t="s">
        <v>353</v>
      </c>
      <c r="C37" s="226" t="s">
        <v>10</v>
      </c>
      <c r="D37" s="224">
        <v>1</v>
      </c>
      <c r="E37" s="225"/>
      <c r="F37" s="232">
        <f>Table14245[[#This Row],[Qté]]*Table14245[[#This Row],[PU]]</f>
        <v>0</v>
      </c>
    </row>
    <row r="38" spans="1:6" x14ac:dyDescent="0.35">
      <c r="A38" s="182"/>
      <c r="B38" s="183"/>
      <c r="C38" s="86"/>
      <c r="D38" s="184"/>
      <c r="E38" s="171"/>
      <c r="F38" s="188"/>
    </row>
    <row r="39" spans="1:6" ht="25.5" customHeight="1" x14ac:dyDescent="0.35">
      <c r="A39" s="256"/>
      <c r="B39" s="257" t="s">
        <v>548</v>
      </c>
      <c r="C39" s="257"/>
      <c r="D39" s="258"/>
      <c r="E39" s="259"/>
      <c r="F39" s="260">
        <f>SUM(F8:F37)</f>
        <v>0</v>
      </c>
    </row>
    <row r="40" spans="1:6" ht="15" customHeight="1" x14ac:dyDescent="0.35">
      <c r="A40" s="92"/>
      <c r="B40" s="255"/>
      <c r="C40" s="93"/>
      <c r="D40" s="233"/>
      <c r="E40" s="172"/>
      <c r="F40" s="190"/>
    </row>
    <row r="41" spans="1:6" ht="27.75" customHeight="1" x14ac:dyDescent="0.35"/>
    <row r="65"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zoomScale="98" zoomScaleNormal="98" zoomScaleSheetLayoutView="80" workbookViewId="0">
      <selection activeCell="B13" sqref="B1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ht="15" thickBot="1" x14ac:dyDescent="0.4">
      <c r="A1" s="44" t="s">
        <v>581</v>
      </c>
      <c r="B1" s="44"/>
      <c r="C1" s="44"/>
      <c r="D1" s="44"/>
      <c r="E1" s="44"/>
      <c r="F1" s="185"/>
    </row>
    <row r="2" spans="1:6" ht="27" customHeight="1" x14ac:dyDescent="0.35">
      <c r="A2" s="384" t="s">
        <v>0</v>
      </c>
      <c r="B2" s="385"/>
      <c r="C2" s="385"/>
      <c r="D2" s="385"/>
      <c r="E2" s="385"/>
      <c r="F2" s="386"/>
    </row>
    <row r="3" spans="1:6" x14ac:dyDescent="0.35">
      <c r="A3" s="279" t="s">
        <v>581</v>
      </c>
      <c r="B3" s="138" t="s">
        <v>579</v>
      </c>
      <c r="C3" s="138" t="s">
        <v>580</v>
      </c>
      <c r="D3" s="267"/>
      <c r="E3" s="268"/>
      <c r="F3" s="280"/>
    </row>
    <row r="4" spans="1:6" x14ac:dyDescent="0.35">
      <c r="A4" s="281" t="s">
        <v>1</v>
      </c>
      <c r="B4" s="269" t="s">
        <v>2</v>
      </c>
      <c r="C4" s="269" t="s">
        <v>3</v>
      </c>
      <c r="D4" s="269" t="s">
        <v>4</v>
      </c>
      <c r="E4" s="269" t="s">
        <v>5</v>
      </c>
      <c r="F4" s="282" t="s">
        <v>6</v>
      </c>
    </row>
    <row r="5" spans="1:6" s="40" customFormat="1" x14ac:dyDescent="0.35">
      <c r="A5" s="283"/>
      <c r="B5" s="28"/>
      <c r="C5" s="54"/>
      <c r="D5" s="270"/>
      <c r="E5" s="271"/>
      <c r="F5" s="284"/>
    </row>
    <row r="6" spans="1:6" x14ac:dyDescent="0.35">
      <c r="A6" s="285">
        <v>800</v>
      </c>
      <c r="B6" s="377" t="s">
        <v>585</v>
      </c>
      <c r="C6" s="51"/>
      <c r="D6" s="272"/>
      <c r="E6" s="272"/>
      <c r="F6" s="286"/>
    </row>
    <row r="7" spans="1:6" x14ac:dyDescent="0.35">
      <c r="A7" s="243"/>
      <c r="B7" s="249" t="s">
        <v>549</v>
      </c>
      <c r="C7" s="245"/>
      <c r="D7" s="246"/>
      <c r="E7" s="296"/>
      <c r="F7" s="297"/>
    </row>
    <row r="8" spans="1:6" x14ac:dyDescent="0.35">
      <c r="A8" s="288">
        <v>800.1</v>
      </c>
      <c r="B8" s="72" t="s">
        <v>359</v>
      </c>
      <c r="C8" s="219" t="s">
        <v>360</v>
      </c>
      <c r="D8" s="277">
        <v>1</v>
      </c>
      <c r="E8" s="271"/>
      <c r="F8" s="284">
        <f>Table142456[[#This Row],[Qté]]*Table142456[[#This Row],[PU]]</f>
        <v>0</v>
      </c>
    </row>
    <row r="9" spans="1:6" ht="25" x14ac:dyDescent="0.35">
      <c r="A9" s="288">
        <v>800.2</v>
      </c>
      <c r="B9" s="72" t="s">
        <v>361</v>
      </c>
      <c r="C9" s="219" t="s">
        <v>360</v>
      </c>
      <c r="D9" s="277">
        <v>1</v>
      </c>
      <c r="E9" s="271"/>
      <c r="F9" s="284">
        <f>Table142456[[#This Row],[Qté]]*Table142456[[#This Row],[PU]]</f>
        <v>0</v>
      </c>
    </row>
    <row r="10" spans="1:6" x14ac:dyDescent="0.35">
      <c r="A10" s="288">
        <v>800.6</v>
      </c>
      <c r="B10" s="72" t="s">
        <v>362</v>
      </c>
      <c r="C10" s="61" t="s">
        <v>10</v>
      </c>
      <c r="D10" s="277">
        <v>1</v>
      </c>
      <c r="E10" s="271"/>
      <c r="F10" s="284">
        <f>Table142456[[#This Row],[Qté]]*Table142456[[#This Row],[PU]]</f>
        <v>0</v>
      </c>
    </row>
    <row r="11" spans="1:6" x14ac:dyDescent="0.35">
      <c r="A11" s="288">
        <v>800.7</v>
      </c>
      <c r="B11" s="72" t="s">
        <v>363</v>
      </c>
      <c r="C11" s="61" t="s">
        <v>364</v>
      </c>
      <c r="D11" s="277">
        <v>10</v>
      </c>
      <c r="E11" s="271"/>
      <c r="F11" s="284">
        <f>Table142456[[#This Row],[Qté]]*Table142456[[#This Row],[PU]]</f>
        <v>0</v>
      </c>
    </row>
    <row r="12" spans="1:6" x14ac:dyDescent="0.35">
      <c r="A12" s="243"/>
      <c r="B12" s="84" t="s">
        <v>583</v>
      </c>
      <c r="C12" s="245"/>
      <c r="D12" s="246"/>
      <c r="E12" s="296"/>
      <c r="F12" s="297">
        <f>Table142456[[#This Row],[Qté]]*Table142456[[#This Row],[PU]]</f>
        <v>0</v>
      </c>
    </row>
    <row r="13" spans="1:6" ht="42.75" customHeight="1" x14ac:dyDescent="0.35">
      <c r="A13" s="288" t="s">
        <v>365</v>
      </c>
      <c r="B13" s="374" t="s">
        <v>584</v>
      </c>
      <c r="C13" s="206" t="s">
        <v>42</v>
      </c>
      <c r="D13" s="277">
        <v>14</v>
      </c>
      <c r="E13" s="339"/>
      <c r="F13" s="340">
        <f>Table142456[[#This Row],[Qté]]*Table142456[[#This Row],[PU]]</f>
        <v>0</v>
      </c>
    </row>
    <row r="14" spans="1:6" x14ac:dyDescent="0.35">
      <c r="A14" s="288" t="s">
        <v>366</v>
      </c>
      <c r="B14" s="235" t="s">
        <v>559</v>
      </c>
      <c r="C14" s="61" t="s">
        <v>294</v>
      </c>
      <c r="D14" s="61">
        <v>1</v>
      </c>
      <c r="E14" s="271"/>
      <c r="F14" s="284">
        <f>Table142456[[#This Row],[Qté]]*Table142456[[#This Row],[PU]]</f>
        <v>0</v>
      </c>
    </row>
    <row r="15" spans="1:6" x14ac:dyDescent="0.35">
      <c r="A15" s="283"/>
      <c r="B15" s="28"/>
      <c r="C15" s="54"/>
      <c r="D15" s="91"/>
      <c r="E15" s="271"/>
      <c r="F15" s="284"/>
    </row>
    <row r="16" spans="1:6" ht="20.25" customHeight="1" x14ac:dyDescent="0.35">
      <c r="A16" s="289"/>
      <c r="B16" s="57" t="s">
        <v>367</v>
      </c>
      <c r="C16" s="57"/>
      <c r="D16" s="278"/>
      <c r="E16" s="278"/>
      <c r="F16" s="287">
        <f>SUM(F8:F14)</f>
        <v>0</v>
      </c>
    </row>
    <row r="17" spans="1:6" ht="20.25" customHeight="1" thickBot="1" x14ac:dyDescent="0.4">
      <c r="A17" s="290"/>
      <c r="B17" s="291"/>
      <c r="C17" s="292"/>
      <c r="D17" s="293"/>
      <c r="E17" s="294"/>
      <c r="F17" s="295"/>
    </row>
    <row r="18" spans="1:6" ht="21" customHeight="1" x14ac:dyDescent="0.35"/>
    <row r="19" spans="1:6" ht="19.5" customHeight="1" x14ac:dyDescent="0.35"/>
    <row r="20" spans="1:6" ht="18.75" customHeight="1" x14ac:dyDescent="0.35"/>
    <row r="21" spans="1:6" ht="18" customHeight="1" x14ac:dyDescent="0.35"/>
    <row r="22" spans="1:6" ht="19.5" customHeight="1" x14ac:dyDescent="0.35"/>
    <row r="24" spans="1:6" ht="16.5" customHeight="1" x14ac:dyDescent="0.35"/>
    <row r="25" spans="1:6" ht="27.75" customHeight="1" x14ac:dyDescent="0.35"/>
    <row r="49" ht="36.75" customHeight="1" x14ac:dyDescent="0.35"/>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BLOC ADMIN. SALLE DE CLASSE</vt:lpstr>
      <vt:lpstr>SANITAIRE</vt:lpstr>
      <vt:lpstr>FORATION</vt:lpstr>
      <vt:lpstr>AMENAGEMENT EXTERIEURE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2026-04-03T12:51:07Z</dcterms:modified>
  <cp:category/>
  <cp:contentStatus/>
</cp:coreProperties>
</file>