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aptin\Desktop\Bordereau pour addendum\DQE addendum sans PRIX\"/>
    </mc:Choice>
  </mc:AlternateContent>
  <xr:revisionPtr revIDLastSave="0" documentId="13_ncr:1_{20D0852C-6D5F-4127-90DA-6785B67C48C3}" xr6:coauthVersionLast="47" xr6:coauthVersionMax="47" xr10:uidLastSave="{00000000-0000-0000-0000-000000000000}"/>
  <bookViews>
    <workbookView xWindow="-110" yWindow="-110" windowWidth="19420" windowHeight="10300" tabRatio="723" xr2:uid="{00000000-000D-0000-FFFF-FFFF00000000}"/>
  </bookViews>
  <sheets>
    <sheet name="RECAP" sheetId="23" r:id="rId1"/>
    <sheet name="BLOC ADMIN. SALLE DE CLASSE" sheetId="19" r:id="rId2"/>
    <sheet name="SANITAIRE" sheetId="14" r:id="rId3"/>
    <sheet name="FORATION" sheetId="21" r:id="rId4"/>
    <sheet name="AMENAGEMENT EXTERIEURE" sheetId="22"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8" i="19" l="1"/>
  <c r="F47" i="19" l="1"/>
  <c r="F164" i="19"/>
  <c r="F163" i="19"/>
  <c r="F162" i="19"/>
  <c r="F161" i="19"/>
  <c r="F73" i="19"/>
  <c r="F72" i="19"/>
  <c r="F71" i="19"/>
  <c r="F70" i="19"/>
  <c r="F74" i="19" s="1"/>
  <c r="F82" i="19"/>
  <c r="F83" i="19"/>
  <c r="F165" i="19" l="1"/>
  <c r="F171" i="19" l="1"/>
  <c r="F172" i="19"/>
  <c r="F173" i="19"/>
  <c r="F174" i="19"/>
  <c r="F175" i="19"/>
  <c r="F170" i="19"/>
  <c r="F86" i="14"/>
  <c r="D115" i="14"/>
  <c r="D114" i="14"/>
  <c r="D113" i="14"/>
  <c r="D110" i="14"/>
  <c r="D109" i="14"/>
  <c r="F12" i="22"/>
  <c r="D14" i="21"/>
  <c r="F14" i="21" s="1"/>
  <c r="F14" i="22"/>
  <c r="F13" i="22"/>
  <c r="F11" i="22"/>
  <c r="F10" i="22"/>
  <c r="F9" i="22"/>
  <c r="F8" i="22"/>
  <c r="F37" i="21"/>
  <c r="F36" i="21"/>
  <c r="F34" i="21"/>
  <c r="F33" i="21"/>
  <c r="F30" i="21"/>
  <c r="F27" i="21"/>
  <c r="F26" i="21"/>
  <c r="F23" i="21"/>
  <c r="F22" i="21"/>
  <c r="F21" i="21"/>
  <c r="F18" i="21"/>
  <c r="F17" i="21"/>
  <c r="F16" i="21"/>
  <c r="F15" i="21"/>
  <c r="F13" i="21"/>
  <c r="F10" i="21"/>
  <c r="F9" i="21"/>
  <c r="F156" i="19"/>
  <c r="F155" i="19"/>
  <c r="F154" i="19"/>
  <c r="F153" i="19"/>
  <c r="F152" i="19"/>
  <c r="F151" i="19"/>
  <c r="F150" i="19"/>
  <c r="F149" i="19"/>
  <c r="F148" i="19"/>
  <c r="F147" i="19"/>
  <c r="F143" i="19"/>
  <c r="D142" i="19"/>
  <c r="F142" i="19" s="1"/>
  <c r="F141" i="19"/>
  <c r="F140" i="19"/>
  <c r="F139" i="19"/>
  <c r="F135" i="19"/>
  <c r="F134" i="19"/>
  <c r="F133" i="19"/>
  <c r="F132" i="19"/>
  <c r="F131" i="19"/>
  <c r="F130" i="19"/>
  <c r="F125" i="19"/>
  <c r="F124" i="19"/>
  <c r="F123" i="19"/>
  <c r="F122" i="19"/>
  <c r="F121" i="19"/>
  <c r="F120" i="19"/>
  <c r="F119" i="19"/>
  <c r="F118" i="19"/>
  <c r="F117" i="19"/>
  <c r="F116" i="19"/>
  <c r="F115" i="19"/>
  <c r="F114" i="19"/>
  <c r="F113" i="19"/>
  <c r="F108" i="19"/>
  <c r="F107" i="19"/>
  <c r="F106" i="19"/>
  <c r="F105" i="19"/>
  <c r="F104" i="19"/>
  <c r="F103" i="19"/>
  <c r="F102" i="19"/>
  <c r="F98" i="19"/>
  <c r="F97" i="19"/>
  <c r="F96" i="19"/>
  <c r="F95" i="19"/>
  <c r="F94" i="19"/>
  <c r="F93" i="19"/>
  <c r="F89" i="19"/>
  <c r="F88" i="19"/>
  <c r="F87" i="19"/>
  <c r="D86" i="19"/>
  <c r="F86" i="19" s="1"/>
  <c r="D85" i="19"/>
  <c r="F85" i="19" s="1"/>
  <c r="F84" i="19"/>
  <c r="F65" i="19"/>
  <c r="F64" i="19"/>
  <c r="F63" i="19"/>
  <c r="F62" i="19"/>
  <c r="F61" i="19"/>
  <c r="F60" i="19"/>
  <c r="F56" i="19"/>
  <c r="F55" i="19"/>
  <c r="F54" i="19"/>
  <c r="F53" i="19"/>
  <c r="F52" i="19"/>
  <c r="F51" i="19"/>
  <c r="F46" i="19"/>
  <c r="F45" i="19"/>
  <c r="F44" i="19"/>
  <c r="F43" i="19"/>
  <c r="F38" i="19"/>
  <c r="F37" i="19"/>
  <c r="F36" i="19"/>
  <c r="F35" i="19"/>
  <c r="F34" i="19"/>
  <c r="F33" i="19"/>
  <c r="F29" i="19"/>
  <c r="F28" i="19"/>
  <c r="F27" i="19"/>
  <c r="F26" i="19"/>
  <c r="F25" i="19"/>
  <c r="F24" i="19"/>
  <c r="F21" i="19"/>
  <c r="F20" i="19"/>
  <c r="F19" i="19"/>
  <c r="F18" i="19"/>
  <c r="F17" i="19"/>
  <c r="F16" i="19"/>
  <c r="F15" i="19"/>
  <c r="F14" i="19"/>
  <c r="F7" i="19"/>
  <c r="F6" i="19"/>
  <c r="F193" i="14"/>
  <c r="F192" i="14"/>
  <c r="F191" i="14"/>
  <c r="F190" i="14"/>
  <c r="F189" i="14"/>
  <c r="F188" i="14"/>
  <c r="F187" i="14"/>
  <c r="F186" i="14"/>
  <c r="F185" i="14"/>
  <c r="F184" i="14"/>
  <c r="F183" i="14"/>
  <c r="F182" i="14"/>
  <c r="F181" i="14"/>
  <c r="F180" i="14"/>
  <c r="F179" i="14"/>
  <c r="F175" i="14"/>
  <c r="F174" i="14"/>
  <c r="F173" i="14"/>
  <c r="F172" i="14"/>
  <c r="F168" i="14"/>
  <c r="D167" i="14"/>
  <c r="D166" i="14"/>
  <c r="F166" i="14" s="1"/>
  <c r="F162" i="14"/>
  <c r="F161" i="14"/>
  <c r="F160" i="14"/>
  <c r="D159" i="14"/>
  <c r="F159" i="14" s="1"/>
  <c r="F155" i="14"/>
  <c r="F154" i="14"/>
  <c r="F153" i="14"/>
  <c r="F152" i="14"/>
  <c r="F151" i="14"/>
  <c r="D147" i="14"/>
  <c r="F146" i="14"/>
  <c r="F145" i="14"/>
  <c r="F144" i="14"/>
  <c r="F143" i="14"/>
  <c r="F137" i="14"/>
  <c r="F139" i="14" s="1"/>
  <c r="D133" i="14"/>
  <c r="D132" i="14"/>
  <c r="F131" i="14"/>
  <c r="F130" i="14"/>
  <c r="D126" i="14"/>
  <c r="D125" i="14"/>
  <c r="D124" i="14"/>
  <c r="D123" i="14"/>
  <c r="F122" i="14"/>
  <c r="D121" i="14"/>
  <c r="F121" i="14" s="1"/>
  <c r="F117" i="14"/>
  <c r="F116" i="14"/>
  <c r="F112" i="14"/>
  <c r="F111" i="14"/>
  <c r="F109" i="14"/>
  <c r="F101" i="14"/>
  <c r="F100" i="14"/>
  <c r="F99" i="14"/>
  <c r="F98" i="14"/>
  <c r="F97" i="14"/>
  <c r="F96" i="14"/>
  <c r="F95" i="14"/>
  <c r="F94" i="14"/>
  <c r="F93" i="14"/>
  <c r="F92" i="14"/>
  <c r="F91" i="14"/>
  <c r="F90" i="14"/>
  <c r="F89" i="14"/>
  <c r="F88" i="14"/>
  <c r="F87" i="14"/>
  <c r="F85" i="14"/>
  <c r="F81" i="14"/>
  <c r="F80" i="14"/>
  <c r="F78" i="14"/>
  <c r="F77" i="14"/>
  <c r="D73" i="14"/>
  <c r="D72" i="14"/>
  <c r="D71" i="14"/>
  <c r="F71" i="14" s="1"/>
  <c r="F67" i="14"/>
  <c r="F66" i="14"/>
  <c r="F65" i="14"/>
  <c r="F64" i="14"/>
  <c r="F63" i="14"/>
  <c r="F60" i="14"/>
  <c r="F59" i="14"/>
  <c r="F58" i="14"/>
  <c r="F57" i="14"/>
  <c r="F56" i="14"/>
  <c r="F55" i="14"/>
  <c r="F54" i="14"/>
  <c r="F53" i="14"/>
  <c r="D49" i="14"/>
  <c r="D48" i="14"/>
  <c r="F47" i="14"/>
  <c r="D46" i="14"/>
  <c r="F45" i="14"/>
  <c r="F40" i="14"/>
  <c r="D36" i="14"/>
  <c r="D35" i="14"/>
  <c r="F33" i="14"/>
  <c r="D32" i="14"/>
  <c r="F32" i="14" s="1"/>
  <c r="D28" i="14"/>
  <c r="D27" i="14"/>
  <c r="D26" i="14"/>
  <c r="D25" i="14"/>
  <c r="F24" i="14"/>
  <c r="D23" i="14"/>
  <c r="F23" i="14" s="1"/>
  <c r="F19" i="14"/>
  <c r="F18" i="14"/>
  <c r="D17" i="14"/>
  <c r="D16" i="14"/>
  <c r="D15" i="14"/>
  <c r="F14" i="14"/>
  <c r="F13" i="14"/>
  <c r="D12" i="14"/>
  <c r="D11" i="14"/>
  <c r="F11" i="14" s="1"/>
  <c r="F66" i="19" l="1"/>
  <c r="F39" i="21"/>
  <c r="C9" i="23" s="1"/>
  <c r="F194" i="14"/>
  <c r="F8" i="19"/>
  <c r="F16" i="22"/>
  <c r="C10" i="23" s="1"/>
  <c r="F176" i="19"/>
  <c r="F127" i="19"/>
  <c r="F102" i="14"/>
  <c r="F176" i="14"/>
  <c r="F61" i="14"/>
  <c r="F156" i="14"/>
  <c r="F82" i="14"/>
  <c r="F68" i="14"/>
  <c r="F163" i="14"/>
  <c r="F90" i="19"/>
  <c r="F144" i="19"/>
  <c r="F30" i="19"/>
  <c r="F57" i="19"/>
  <c r="F109" i="19"/>
  <c r="F22" i="19"/>
  <c r="F99" i="19"/>
  <c r="F136" i="19"/>
  <c r="F157" i="19"/>
  <c r="F39" i="19"/>
  <c r="F12" i="14"/>
  <c r="F15" i="14"/>
  <c r="F16" i="14"/>
  <c r="F17" i="14"/>
  <c r="F25" i="14"/>
  <c r="F26" i="14"/>
  <c r="F27" i="14"/>
  <c r="F28" i="14"/>
  <c r="F34" i="14"/>
  <c r="F35" i="14"/>
  <c r="F36" i="14"/>
  <c r="F41" i="14"/>
  <c r="F46" i="14"/>
  <c r="F48" i="14"/>
  <c r="F49" i="14"/>
  <c r="F72" i="14"/>
  <c r="F73" i="14"/>
  <c r="F110" i="14"/>
  <c r="F113" i="14"/>
  <c r="F114" i="14"/>
  <c r="F115" i="14"/>
  <c r="F123" i="14"/>
  <c r="F124" i="14"/>
  <c r="F125" i="14"/>
  <c r="F126" i="14"/>
  <c r="F132" i="14"/>
  <c r="F133" i="14"/>
  <c r="F147" i="14"/>
  <c r="F148" i="14" s="1"/>
  <c r="F167" i="14"/>
  <c r="F169" i="14" s="1"/>
  <c r="F76" i="19" l="1"/>
  <c r="F77" i="19" s="1"/>
  <c r="F166" i="19"/>
  <c r="F20" i="14"/>
  <c r="F134" i="14"/>
  <c r="F127" i="14"/>
  <c r="F118" i="14"/>
  <c r="F74" i="14"/>
  <c r="F50" i="14"/>
  <c r="F37" i="14"/>
  <c r="F29" i="14"/>
  <c r="F178" i="19" l="1"/>
  <c r="C7" i="23" s="1"/>
  <c r="F195" i="14"/>
  <c r="F104" i="14"/>
  <c r="F197" i="14" l="1"/>
  <c r="C8" i="23" s="1"/>
  <c r="C11" i="23" s="1"/>
</calcChain>
</file>

<file path=xl/sharedStrings.xml><?xml version="1.0" encoding="utf-8"?>
<sst xmlns="http://schemas.openxmlformats.org/spreadsheetml/2006/main" count="957" uniqueCount="591">
  <si>
    <t>PROJET D'AMELIORATION DE LA QUALITE DE L'ENSEIGNEMENT PRIMAIRE (PEQIP)
PROJET DE CONSTRUCTION D'UNE ECOLE PRIMAIRE A CYCLE COMPLET</t>
  </si>
  <si>
    <t>N°</t>
  </si>
  <si>
    <t>Désignation</t>
  </si>
  <si>
    <t>Unité</t>
  </si>
  <si>
    <t>Qté</t>
  </si>
  <si>
    <t>PU</t>
  </si>
  <si>
    <t>PT</t>
  </si>
  <si>
    <t>TRAVAUX PREPARATOIRES ET IMPLANTATIONS</t>
  </si>
  <si>
    <t>100.1</t>
  </si>
  <si>
    <t xml:space="preserve">Installation (bureaux de chantier, implantation des ouvrages, magasins, clôture provisoire, toilettes personnel, kits sanitaire (Covid-19) et repli du chantier </t>
  </si>
  <si>
    <t>fft</t>
  </si>
  <si>
    <t>100.2</t>
  </si>
  <si>
    <t>Preparation, débroussaillage et nivellement (manuel par la méthode HIMO)</t>
  </si>
  <si>
    <t>m²</t>
  </si>
  <si>
    <t>Sous total Poste 100 - Travaux Préparatoires et Implantations</t>
  </si>
  <si>
    <t>BATIMENT PEDAGOGIQUE DE 03 SALLES DE CLASSES</t>
  </si>
  <si>
    <t>200.1</t>
  </si>
  <si>
    <t>GROS ŒUVRES</t>
  </si>
  <si>
    <t>200.1.1</t>
  </si>
  <si>
    <t xml:space="preserve">Fondation </t>
  </si>
  <si>
    <t>200.1.1.1</t>
  </si>
  <si>
    <t>Fouille manuelle (0,60m*1,25m)</t>
  </si>
  <si>
    <t>m³</t>
  </si>
  <si>
    <t>200.1.1.2</t>
  </si>
  <si>
    <t xml:space="preserve">Béton de propreté (0,05m*0,60m) sous fondation en moellon dosé a 150 kg/ m³ </t>
  </si>
  <si>
    <t>200.1.1.3</t>
  </si>
  <si>
    <t>Maçonnerie de fondation (0,40m*1,25m) en moellons</t>
  </si>
  <si>
    <t>200.1.1.4</t>
  </si>
  <si>
    <t xml:space="preserve">Socles en béton armé (40cm*40cm*160cm) dosé à 350kg/ m³ </t>
  </si>
  <si>
    <t>200.1.1.5</t>
  </si>
  <si>
    <t>Béton armé (7cm*40cm) de légalisation au-dessus de la maçonnerie filante en moellon et de fut de colonne dosée à 250kg ∕ m³</t>
  </si>
  <si>
    <t>200.1.1.6</t>
  </si>
  <si>
    <t>Terrassement en remblais (ep.40cm) sous dallage et fouille   (compactage manuel et arrosage) par couche successive de 10cm</t>
  </si>
  <si>
    <t>200.1.1.7</t>
  </si>
  <si>
    <t>Film polyane d'étanchéité sous dalle de pavement</t>
  </si>
  <si>
    <t>200.1.1.8</t>
  </si>
  <si>
    <t xml:space="preserve">Dalle (ep.7cm) sous pavement en béton B dosé à 300kg ∕ m³ </t>
  </si>
  <si>
    <t>Sous-total Poste 200.1.1 - Fondation</t>
  </si>
  <si>
    <t>200.1.2</t>
  </si>
  <si>
    <t>Elévation</t>
  </si>
  <si>
    <t>200.1.2.1</t>
  </si>
  <si>
    <t>Arase d'etancheite sous maconnerie en double film polyane</t>
  </si>
  <si>
    <t>ml</t>
  </si>
  <si>
    <t>200.1.2.2</t>
  </si>
  <si>
    <t>200.1.2.4</t>
  </si>
  <si>
    <t>Béton armé pour colonnes (15cm*20cm), dosé à 350kg∕m³</t>
  </si>
  <si>
    <t>200.1.2.5</t>
  </si>
  <si>
    <t>Béton armé pour Poutres (15cm*20cm), dosé à 350kg∕m³</t>
  </si>
  <si>
    <t>200.1.2.6</t>
  </si>
  <si>
    <t>Béton armé pour linteau (15cm*20cm), dosé à 350kg∕m³</t>
  </si>
  <si>
    <t>200.1.2.7</t>
  </si>
  <si>
    <t>Béton armé (20cm*8cm) pour appui fenêtres, dosé à 350kg∕m³</t>
  </si>
  <si>
    <t>Sous-total Poste 200.1.2 - Elévation</t>
  </si>
  <si>
    <t>200.1.3</t>
  </si>
  <si>
    <t>Plafonnage, charpente et couverture</t>
  </si>
  <si>
    <t>200.1.3.1</t>
  </si>
  <si>
    <t>Fo et po de faux plafond en triplex de 6 mm intérieur et extérieur sous gitage de chevron 5cm*5cm (maille de 60cm*60cm) + treillis de ventilation de comble y compris traitement anti-termite</t>
  </si>
  <si>
    <t>200.1.3.2</t>
  </si>
  <si>
    <t>Fo et po de bois traité au peintabois pour fermes en madrier 5cm*10cm y compris bois de croix de saint André</t>
  </si>
  <si>
    <t>200.1.3.3</t>
  </si>
  <si>
    <t>Fo et po de panne en chevrons 5cm*5cm, espacés de 90 cm</t>
  </si>
  <si>
    <t>200.1.3.4</t>
  </si>
  <si>
    <r>
      <t xml:space="preserve">Fo et po de couverture en tôles galvanisées </t>
    </r>
    <r>
      <rPr>
        <b/>
        <sz val="10"/>
        <color rgb="FF000000"/>
        <rFont val="Arial"/>
        <family val="2"/>
      </rPr>
      <t>BG 28/</t>
    </r>
    <r>
      <rPr>
        <sz val="10"/>
        <color rgb="FF000000"/>
        <rFont val="Arial"/>
        <family val="2"/>
      </rPr>
      <t xml:space="preserve">3,05 m, type bac triondal de 7,5 kg/pièce </t>
    </r>
  </si>
  <si>
    <t>200.1.3.5</t>
  </si>
  <si>
    <t xml:space="preserve">Fo et po de planche de rive (0,30m*0,035m) y compris traitement anti-termite et peinture à huile. </t>
  </si>
  <si>
    <t>200.1.3.6</t>
  </si>
  <si>
    <t xml:space="preserve">Fo et po de faîtière en tôles galvanisées BG 28/0,40 m </t>
  </si>
  <si>
    <t>Fo et Po de   gouttière en plastique avec accessoires et descente en PVC 110mm</t>
  </si>
  <si>
    <t>Sous-total Poste 200.1.3 - Plafonnage, charpente et couverture</t>
  </si>
  <si>
    <t>200.2</t>
  </si>
  <si>
    <t xml:space="preserve">TRAVAUX DE FINITION  </t>
  </si>
  <si>
    <t>200.2.1</t>
  </si>
  <si>
    <t>Menuiseries</t>
  </si>
  <si>
    <t>200.2.1.1</t>
  </si>
  <si>
    <t>Fo et po porte (100cm*210cm) métallique en tôles pleines (Ep: 2mm) sur tube rectangulaire de 30/60 y compris antirouille, serrures de bonne qualité et 02 cadenassiers.</t>
  </si>
  <si>
    <t>Pce</t>
  </si>
  <si>
    <t>200.2.1.2</t>
  </si>
  <si>
    <t>200.2.1.3</t>
  </si>
  <si>
    <t>200.2.1.4</t>
  </si>
  <si>
    <t>Fo et po des mains courantes intermediaires metalliques sur escaliers et rampes en tube rond (diam-50mm)</t>
  </si>
  <si>
    <t>Sous-total Poste 200.2.1 - Menuiserie</t>
  </si>
  <si>
    <t>200.3</t>
  </si>
  <si>
    <t xml:space="preserve">REVETEMENTS SOLS </t>
  </si>
  <si>
    <t>200.3.1</t>
  </si>
  <si>
    <t>Revêtement sol (Ep: 4cm) en ciment lissé</t>
  </si>
  <si>
    <t>200.3.2</t>
  </si>
  <si>
    <t>Revêtement sol (Ep: 4cm) en beton lavé sur rampe PMR</t>
  </si>
  <si>
    <t>200.3.3</t>
  </si>
  <si>
    <t>Enduit intérieur en mortier de ciment</t>
  </si>
  <si>
    <t>200.3.4</t>
  </si>
  <si>
    <t>Tableau (140cm*500cm*5cm) maçonné en mortier de ciment dosé à 350Kg/m3</t>
  </si>
  <si>
    <t>200.3.5</t>
  </si>
  <si>
    <t>Enduit tyrolien teinté sur le mur extérieur (Hauteur : 1,10m du sol)</t>
  </si>
  <si>
    <t>200.3.6</t>
  </si>
  <si>
    <t>Enduit extérieur en mortier de ciment (Hauteur : 2,00m)</t>
  </si>
  <si>
    <t>Sous-total Poste 200.3.1 - Revêtement sols</t>
  </si>
  <si>
    <t>200.4</t>
  </si>
  <si>
    <t>TRAVAUX DE PEINTURE</t>
  </si>
  <si>
    <t>200.4.1</t>
  </si>
  <si>
    <t>Préparation des surfaces et masticage</t>
  </si>
  <si>
    <t>200.4.2</t>
  </si>
  <si>
    <t>Peinture latex sur faux plafonds en 02 couches</t>
  </si>
  <si>
    <t>200.4.3</t>
  </si>
  <si>
    <t>Peinture acrylique lavable sur mur intérieur (h:300cm) en 02 couches</t>
  </si>
  <si>
    <t>200.4.4</t>
  </si>
  <si>
    <t>Peinture acrylique sur mur extérieur (hauteur : 2m) en 02 couches</t>
  </si>
  <si>
    <t>200.4.5</t>
  </si>
  <si>
    <t>Peinture à huile   sur menuiserie métalliques (portes et fenêtres) sur les 02 faces en 02 couches</t>
  </si>
  <si>
    <t>200.4.6</t>
  </si>
  <si>
    <t>Ardoisine vert d'eau sur tableau après préparation de surface au mastic en 02 couches</t>
  </si>
  <si>
    <t>Sous-total Poste 200.4 - Peinture</t>
  </si>
  <si>
    <t xml:space="preserve">BATIMENT ADMINISTRATIF </t>
  </si>
  <si>
    <t>300.1</t>
  </si>
  <si>
    <t>300.1.1</t>
  </si>
  <si>
    <t xml:space="preserve">FONDATION </t>
  </si>
  <si>
    <t>300.1.1.1</t>
  </si>
  <si>
    <t>300.1.1.2</t>
  </si>
  <si>
    <t>300.1.1.3</t>
  </si>
  <si>
    <t>Maçonnerie de fondation (0,40m*1m) en moellons ou bloc plein (20cm*20cm*40cm)</t>
  </si>
  <si>
    <t>300.1.1.4</t>
  </si>
  <si>
    <t xml:space="preserve">Socle en béton armé (40cm*20cm*70cm) dosé à 350kg/ m³ </t>
  </si>
  <si>
    <t>300.1.1.5</t>
  </si>
  <si>
    <t>Béton armé (ep.7cm) d'égalisation au-dessus de la maçonnerie filante en moellon et de fut de colonne dosée à 250kg ∕ m³</t>
  </si>
  <si>
    <t>300.1.1.6</t>
  </si>
  <si>
    <t>300.1.1.7</t>
  </si>
  <si>
    <t>300.1.1.8</t>
  </si>
  <si>
    <t xml:space="preserve">Dalle (ep.7cm) de sous pavement en béton B dosé à 250kg ∕ m³ </t>
  </si>
  <si>
    <t>Sous-total Poste 300.1.1 - Fondation</t>
  </si>
  <si>
    <t>300.1.2</t>
  </si>
  <si>
    <t>ELEVATION</t>
  </si>
  <si>
    <t>300.1.2.1</t>
  </si>
  <si>
    <t>300.1.2.2</t>
  </si>
  <si>
    <t>300.1.2.5</t>
  </si>
  <si>
    <t>Colonnes (15cm*30cm) en béton armé, dosé à 350kg∕m³</t>
  </si>
  <si>
    <t>300.1.2.6</t>
  </si>
  <si>
    <t>Poutres (15cm*10cm) en béton armé, dosé à 350kg∕m³</t>
  </si>
  <si>
    <t>300.1.2.7</t>
  </si>
  <si>
    <t>Linteau (15cm*15cm) en béton armé dosé à 350kg∕m³</t>
  </si>
  <si>
    <t>300.1.2.8</t>
  </si>
  <si>
    <t>Sous-total Poste 300.1.2 - Elévation</t>
  </si>
  <si>
    <t>300.1.3</t>
  </si>
  <si>
    <t>PLAFONNAGE, CHARPENTE EN BOIS  ET COUVERTURE</t>
  </si>
  <si>
    <t>300.1.3.1</t>
  </si>
  <si>
    <t>Fo et po Charpenterie en bois traité au peintabois : ferme en madrier 5cm*10cm y compris bois de croix de saint André</t>
  </si>
  <si>
    <t>300.1.3.2</t>
  </si>
  <si>
    <t>Fo et po Panne en chevrons 5cm*5cm, espacés de 90 cm</t>
  </si>
  <si>
    <t>300.1.3.3</t>
  </si>
  <si>
    <t xml:space="preserve">Fo et po Couverture en tôles galvanisées BG 28/3,05 m, type bac triondal de 7,5 kg/pièce </t>
  </si>
  <si>
    <t>300.1.3.4</t>
  </si>
  <si>
    <t xml:space="preserve">Fo et po Faitière en tôles galvanisées BG 28/0,40 m </t>
  </si>
  <si>
    <t>300.1.3.5</t>
  </si>
  <si>
    <t xml:space="preserve">Fo et po Planche de rive (12m*0,30m*0,035m) y compris traitement anti-termite et peinture à huile. </t>
  </si>
  <si>
    <t>300.1.3.6</t>
  </si>
  <si>
    <t>Fo et po Faux plafond en triplex de 6 mm intérieur et extérieur sous gitage de chevron 5cm*5cm (maille de 60cm*60cm) + treillis de ventilation de comble y compris traitement anti-termite</t>
  </si>
  <si>
    <t>300.1.3.7</t>
  </si>
  <si>
    <t>Sous-total Poste 300.1.3 - Plafonnage, charpente et couverture</t>
  </si>
  <si>
    <t>300.2</t>
  </si>
  <si>
    <t>TRAVAUX DE FINITION</t>
  </si>
  <si>
    <t>300.2.1</t>
  </si>
  <si>
    <t>Menuiserie</t>
  </si>
  <si>
    <t>300.2.1.1</t>
  </si>
  <si>
    <t>Fo et po porte (180cm*210cm) métallique en 2 vantaux en tôles pleines (Ep: 2mm) sur tube rectangulaire de 30/60 y compris antirouille, serrures de bonne qualité et 02 cadenassiers.</t>
  </si>
  <si>
    <t>300.2.1.2</t>
  </si>
  <si>
    <t xml:space="preserve">Fo et po fenêtre (250cm*105cm) métallique en tôle pleine   (Ep: 2mm) sur tube rectangulaire de 30/60 avec ouverture extérieur y compris antirouille, target de blocage à 02 niveaux. </t>
  </si>
  <si>
    <t>300.2.1.3</t>
  </si>
  <si>
    <t xml:space="preserve">Fo et po fenêtre (200cm*105cm) métallique en tôle pleine   (Ep: 2mm) sur tube rectangulaire de 30/60 avec ouverture extérieur y compris antirouille, target de blocage à 02 niveaux. </t>
  </si>
  <si>
    <t>300.2.1.4</t>
  </si>
  <si>
    <t xml:space="preserve">Fo et po fenêtre (70cm*105cm) métallique en tôle pleine   (Ep: 2mm) sur tube rectangulaire de 30/60 avec ouverture extérieur y compris antirouille, target de blocage à 02 niveaux. </t>
  </si>
  <si>
    <t>300.2.1.5</t>
  </si>
  <si>
    <t>Fo et po Impostes pour fenêtre (250cm*52 cm) métallique  - Chassis à lames NACO  (verre clair Ep: 6mm - leviers latéraux gauches rabattables avec blocage en position fermée.)</t>
  </si>
  <si>
    <t>300.2.1.6</t>
  </si>
  <si>
    <t>Fo et po Impostes fenêtre (200cm*52 cm) métallique - Chassis à lames NACO  (verre clair Ep: 6mm - leviers latéraux gauches rabattables avec blocage en position fermée.)</t>
  </si>
  <si>
    <t>300.2.1.7</t>
  </si>
  <si>
    <t>Fo et po Impostes fenêtre (170cm*52 cm) métallique - Chassis à lames NACO  (verre clair Ep: 6mm - leviers latéraux gauches rabattables avec blocage en position fermée.)</t>
  </si>
  <si>
    <t>Fo et po des portes métallique en 1 vantail en tôles pleines (Ep: 2mm) sur tube rectangulaire de 30/60 y compris antirouille, serrures de bonne qualité et 02 cadenassiers pour Depot/Local technique</t>
  </si>
  <si>
    <t>300.2.1.9</t>
  </si>
  <si>
    <t>Fo et po des portes en bois massif (90cm*210cm)</t>
  </si>
  <si>
    <t>300.2.1.10</t>
  </si>
  <si>
    <t>Fo et po des portes en bois massif (80cm*210cm)</t>
  </si>
  <si>
    <t>300.2.1.11</t>
  </si>
  <si>
    <t>Fo et po des portes en bois massif (70cm*210cm)</t>
  </si>
  <si>
    <t>300.2.1.12</t>
  </si>
  <si>
    <t xml:space="preserve">Fo et po des imposte pour toilettes et depot (70cm*52cm) ouvrable et tombant vers l'intérieur </t>
  </si>
  <si>
    <t>pce</t>
  </si>
  <si>
    <t>300.2.1.13</t>
  </si>
  <si>
    <t>Fo et po des mains courantes intermediaires metalliques sur escaliers et rampes en tube rond (diam-50mm) y compris ancrages, montants verticaux</t>
  </si>
  <si>
    <t>Sous-total Poste 300.2.1 - Menuiserie</t>
  </si>
  <si>
    <t>300.2.2</t>
  </si>
  <si>
    <t>REVETEMENTS SOLS ET MURAUX</t>
  </si>
  <si>
    <t>300.2.2.1</t>
  </si>
  <si>
    <t>Revêtement sol au ciment lissé (Sanitaire)</t>
  </si>
  <si>
    <t>300.2.2.2</t>
  </si>
  <si>
    <t>Carreaux ceramiques Faïences ceramiques de dim (20*30cm), H:210cm</t>
  </si>
  <si>
    <t>300.2.2.3</t>
  </si>
  <si>
    <t>300.2.2.4</t>
  </si>
  <si>
    <t>300.2.2.5</t>
  </si>
  <si>
    <t>300.2.2.6</t>
  </si>
  <si>
    <t>Sous-total Poste 300.2.2 - Revêtement sols</t>
  </si>
  <si>
    <t>300.2.3</t>
  </si>
  <si>
    <t>300.2.3.1</t>
  </si>
  <si>
    <t>300.2.3.2</t>
  </si>
  <si>
    <t>300.2.3.3</t>
  </si>
  <si>
    <t>300.2.3.4</t>
  </si>
  <si>
    <t>Peinture acrylique sur mur extérieur (hauteur : 2m)  en 02 couches</t>
  </si>
  <si>
    <t>300.2.3.5</t>
  </si>
  <si>
    <t xml:space="preserve">Sous-total Poste 300.2.3 - Peinture </t>
  </si>
  <si>
    <t>300.2.4</t>
  </si>
  <si>
    <t>Plomberie</t>
  </si>
  <si>
    <t>300.2.4.1</t>
  </si>
  <si>
    <t>Fo et po de WC monobloc y compris accessoires (port papier hygiénique+porte brosse)</t>
  </si>
  <si>
    <t>300.2.4.2</t>
  </si>
  <si>
    <t>Fo et po lave mains (lavabo) y compris accessoires (miroir, port savon)</t>
  </si>
  <si>
    <t>300.2.4.3</t>
  </si>
  <si>
    <t xml:space="preserve">Fo et Po Tuyau PPR PN10 diamètre 1/2 + coude + Té </t>
  </si>
  <si>
    <t>300.2.4.4</t>
  </si>
  <si>
    <t xml:space="preserve">Fo et Po Tuyau PPR PN10 diamètre 3/4 + coude + Té </t>
  </si>
  <si>
    <t>300.2.4.5</t>
  </si>
  <si>
    <t>Fo et Po Tuyau PVC diamètre 50 mm PN10 + coude + Té  pour évacuation lavabo</t>
  </si>
  <si>
    <t>300.2.4.6</t>
  </si>
  <si>
    <t xml:space="preserve">Fo et Po Tuyau PVC diamètre 110 mm PN10 + coude + Té  pour évacuation wc </t>
  </si>
  <si>
    <t>300.2.4.7</t>
  </si>
  <si>
    <t xml:space="preserve">Fo et Po Tuyau PVC diamètre 63 mm PN10 + coude + Té  pour ventilation des fosses et accessoires </t>
  </si>
  <si>
    <t>300.2.4.8</t>
  </si>
  <si>
    <t>Accessoires pour fosse septique (regards, chaux étanche)</t>
  </si>
  <si>
    <t>300.2.4.9</t>
  </si>
  <si>
    <t>300.2.4.10</t>
  </si>
  <si>
    <t xml:space="preserve">Construction d'un Puits Perdu (Diamètre : 150cm, Profondeur : 300cm) </t>
  </si>
  <si>
    <t>Sous-total Poste 300.2.4 - Plomberie</t>
  </si>
  <si>
    <t>SANITAIRES GARCONS &amp; FILLES</t>
  </si>
  <si>
    <t xml:space="preserve">SANITAIRES GARCONS </t>
  </si>
  <si>
    <t>400.1.1</t>
  </si>
  <si>
    <t>TRAVAUX DES GROS ŒUVRES</t>
  </si>
  <si>
    <t>Fouille Manuelle deblais ( 3.54*5.3*1.8) m</t>
  </si>
  <si>
    <r>
      <t>m</t>
    </r>
    <r>
      <rPr>
        <vertAlign val="superscript"/>
        <sz val="10"/>
        <color theme="1"/>
        <rFont val="Arial"/>
        <family val="2"/>
      </rPr>
      <t>3</t>
    </r>
  </si>
  <si>
    <t>Béton des propretés en BB dosé à 150 kgs/m³, épaisseur = 0,05 m</t>
  </si>
  <si>
    <t xml:space="preserve">Maconnerie en blocs plein de 20cm </t>
  </si>
  <si>
    <t xml:space="preserve">Maconnerie en blocs plein de 10cm (separateur) </t>
  </si>
  <si>
    <t xml:space="preserve">Colonne en BA (20x20cm) hauteur 1.9 m </t>
  </si>
  <si>
    <t xml:space="preserve">Colonne en BA (20x40cm) hauteur 1.9 m </t>
  </si>
  <si>
    <t>Longrine en béton armé dosé à 350 kg/m3, épaisseur variable : (20x15) et (10x15) cm</t>
  </si>
  <si>
    <t>Dalle en béton armé dosé à 350kg/m³ m epaisseur 20 cm (y compris sous douche)</t>
  </si>
  <si>
    <t xml:space="preserve">Crepissage face interieur </t>
  </si>
  <si>
    <t xml:space="preserve">Fondation  </t>
  </si>
  <si>
    <t>Fouille manuelle Déblais (20.89x0.15x0.3)</t>
  </si>
  <si>
    <r>
      <t>m</t>
    </r>
    <r>
      <rPr>
        <vertAlign val="superscript"/>
        <sz val="10"/>
        <color rgb="FF000000"/>
        <rFont val="Arial"/>
        <family val="2"/>
      </rPr>
      <t>3</t>
    </r>
  </si>
  <si>
    <t>Terrassement en remblais</t>
  </si>
  <si>
    <t xml:space="preserve">Maconnerie en blocs plein de 20cm, hauteur 65 cm </t>
  </si>
  <si>
    <t xml:space="preserve">Béton armé pour socle de colonne (20x40cm) hauteur 0.8 m </t>
  </si>
  <si>
    <t>Longrine en béton armé dosé à 350 kg/m3, épaisseur = (20x15)cm</t>
  </si>
  <si>
    <t xml:space="preserve">Elévation  </t>
  </si>
  <si>
    <t>Colonnes en BA dosé 350 kgs/m³ (20x40) cm</t>
  </si>
  <si>
    <t>Béton armé pour poutre dosé à 350kg/m³ (15x26) cm</t>
  </si>
  <si>
    <t>Béton armé pour linteaux  (15x22)cm dosé à 350kg/m³</t>
  </si>
  <si>
    <t>Toiture en Béton armé</t>
  </si>
  <si>
    <t>Dalle en béton armé dosé à 350kg/m³ (4,65x3,35) epaisseur = 12cm</t>
  </si>
  <si>
    <t>400.1.2</t>
  </si>
  <si>
    <t>TRAVAUX DE SECONDES ŒUVRES</t>
  </si>
  <si>
    <t>Revêtements</t>
  </si>
  <si>
    <t xml:space="preserve">Revêtement carreaux sol en gré-ceram  </t>
  </si>
  <si>
    <t xml:space="preserve">Revêtement Mur intérieur en faience </t>
  </si>
  <si>
    <t xml:space="preserve">Enduit exterieur en ciment gris de 2cm d'epaisseur </t>
  </si>
  <si>
    <t xml:space="preserve">Enduit tyrolien à l'hauteur de 1,10m </t>
  </si>
  <si>
    <t xml:space="preserve"> Enduit interieur en ciment gris sous dalle de 2cm d'epaisseur </t>
  </si>
  <si>
    <t>Portes  métalliques de 0,84 m x 2,10 m avec serrure</t>
  </si>
  <si>
    <t>Portes  métalliques de 0,7 m x 2,10 m avec serrure</t>
  </si>
  <si>
    <t>Portes metalliques à ventelles sur encadrements métalliques de 0,80 m x 1,8 m avec serrure pour locaux techniques</t>
  </si>
  <si>
    <t xml:space="preserve">Fo et po fenêtre (140cm*52cm) métallique en tôle pleine   (Ep: 2mm) sur tube rectangulaire de 30/60 avec ouverture extérieur y compris antirouille, target de blocage à 02 niveaux. </t>
  </si>
  <si>
    <t xml:space="preserve">Fo et po fenêtre (195cm*52cm) métallique en tôle pleine   (Ep: 2mm) sur tube rectangulaire de 30/60 avec ouverture extérieur y compris antirouille, target de blocage à 02 niveaux. </t>
  </si>
  <si>
    <t xml:space="preserve">Fo et po fenêtre (225cm*52cm) métallique en tôle pleine   (Ep: 2mm) sur tube rectangulaire de 30/60 avec ouverture extérieur y compris antirouille, target de blocage à 02 niveaux. </t>
  </si>
  <si>
    <t>Imposte vitrées sur encadrements métalliques avec ouvrants de 1,00 m x 1,20 m, y compris antivols</t>
  </si>
  <si>
    <t>Fo et po des trappes d'accès(de visite) pour fosse seche assorties des cadenaciers, sur cadre réalisé en cornières laminées 45 x 45 x 4, avec pattes pour scellementen cornieres et ouvrants en toles pleines et poignée rétractable(ou soudé) en barre de fer de10mm pour fosse seche, (Dim 45*45cm)</t>
  </si>
  <si>
    <t>Peinture</t>
  </si>
  <si>
    <t xml:space="preserve">Préparation  des surfaces &amp; Masticage parois de murs </t>
  </si>
  <si>
    <t xml:space="preserve">Peintures latex sur parois extérieurs </t>
  </si>
  <si>
    <t>Peintures latex sur parois sous dalle</t>
  </si>
  <si>
    <t>Email sur menuiseries</t>
  </si>
  <si>
    <t>Sous-total Poste 400.1.2.4 - Plafonnage, charpente et couverture</t>
  </si>
  <si>
    <t xml:space="preserve"> MARCHES ET  RAMPE, PARAFOUILLE</t>
  </si>
  <si>
    <t>Maçonnerie en bloc plein (10cm*20cm*40cm), hauteur : 60cm</t>
  </si>
  <si>
    <t>Construction marches d'accès et rampe</t>
  </si>
  <si>
    <t xml:space="preserve">Fo et po ensemble metallique </t>
  </si>
  <si>
    <t>Echelle metallique</t>
  </si>
  <si>
    <t>Main courante métallique intermediaire</t>
  </si>
  <si>
    <t>Sous-total Poste 400.1.2.5 - Marches, Rampe et paraouille</t>
  </si>
  <si>
    <t>Fo et Po Tuyau pvc+coude+Té diametre 63 PN10 mm pour ventilation de fosse seche</t>
  </si>
  <si>
    <t>Fo et Po Tuyau PVC PN10 + coude + Té diamètre 50 mm pour évacuation urinoir et bac extérieur</t>
  </si>
  <si>
    <t>Fo et Po Tuyau PVC PN10 + coude + Té diamètre 75 mm pour collecteur urinoir</t>
  </si>
  <si>
    <t>Fo et Po Tuyau PVC PN10 + coude + Té diamètre 110 mm pour égouttage</t>
  </si>
  <si>
    <t xml:space="preserve">Fo et Po Tuyau PPR PN10 diamètre 1 pouce + coude + Té </t>
  </si>
  <si>
    <t xml:space="preserve">Fo et Po Tuyau PPR PN10 diamètre 1 pouce 1/4 + coude + Té </t>
  </si>
  <si>
    <t xml:space="preserve">Fo et Po Tuyau PPR PN10 diamètre 1 pouces 1/2 + coude + Té </t>
  </si>
  <si>
    <t>Citerne de stockage thermo plastic de 1000L (3 couches) au dessus de la dalle en beton armé de saniatire + accessoires (vannes et flotteurs)</t>
  </si>
  <si>
    <t>Ens</t>
  </si>
  <si>
    <t xml:space="preserve">wc turc en porcelaine avec chasse </t>
  </si>
  <si>
    <t>pces</t>
  </si>
  <si>
    <t>robinet mural temporisé dans les urnoirs 1/2 pouces</t>
  </si>
  <si>
    <t>robinet pour fontaine 3/4 pouces + accessoires</t>
  </si>
  <si>
    <t>robinet 1/2 pouces pour bac extérieur + accessoires</t>
  </si>
  <si>
    <t>crépine de sol dans le bac extérieur et bac urinoir</t>
  </si>
  <si>
    <t>Construction puit perdant</t>
  </si>
  <si>
    <t>Accessoire pour fosse septique (Regards, et autres)</t>
  </si>
  <si>
    <t>Sous-total Poste 400.1.2.6 - Plomberie</t>
  </si>
  <si>
    <t>TOTAL SANITAIRE GARCONS</t>
  </si>
  <si>
    <t xml:space="preserve">SANITAIRES FILLES </t>
  </si>
  <si>
    <r>
      <t>m</t>
    </r>
    <r>
      <rPr>
        <vertAlign val="superscript"/>
        <sz val="10"/>
        <color theme="1"/>
        <rFont val="Arial"/>
        <family val="2"/>
      </rPr>
      <t>3</t>
    </r>
  </si>
  <si>
    <t>Fondation</t>
  </si>
  <si>
    <t>Fouille manuelle Déblais (14.94x0.15x0.3)</t>
  </si>
  <si>
    <r>
      <t>m</t>
    </r>
    <r>
      <rPr>
        <vertAlign val="superscript"/>
        <sz val="10"/>
        <color rgb="FF000000"/>
        <rFont val="Arial"/>
        <family val="2"/>
      </rPr>
      <t>3</t>
    </r>
  </si>
  <si>
    <t>Elevation</t>
  </si>
  <si>
    <t>Colonnes en BA dosé 350 kgs/m³,hauteur = 3m</t>
  </si>
  <si>
    <t>Toiture en Beton Armé</t>
  </si>
  <si>
    <t>Dalle en béton armé dosé à 350kg/m³ (4.31x3.61x0,12)</t>
  </si>
  <si>
    <t>TRAVAUX DE SEONDES ŒUVRES</t>
  </si>
  <si>
    <t>Enduit tyrolien à l'hauteur de 1 m  du sol</t>
  </si>
  <si>
    <t>Enduit interieur en ciment gris sous dalle de 2cm d'epaisseur</t>
  </si>
  <si>
    <t>Portes pleines sur encadrements métalliques de 0,80 m x 1,8 m avec serrure</t>
  </si>
  <si>
    <t xml:space="preserve">Fo et po fenêtre (210cm*52cm) métallique en tôle pleine   (Ep: 2mm) sur tube rectangulaire de 30/60 avec ouverture extérieur y compris antirouille, target de blocage à 02 niveaux. </t>
  </si>
  <si>
    <t>Préparation  des surfaces &amp; Masticage parois de murs  interieurs</t>
  </si>
  <si>
    <t>Echelle metallique et garde-corps de protection reservoir</t>
  </si>
  <si>
    <t>Fo et installation d'un ensemble metallique pour support/Cage panneaux solaire Forage</t>
  </si>
  <si>
    <t>Fo et Po Tuyau pvc+coude+Té diametre 63 mm pour ventilation de fosse</t>
  </si>
  <si>
    <t>Fo et Po Tuyau PVC PN10 + coude + Té diamètre 50 mm pour évacuation bac intérieur et extérieur</t>
  </si>
  <si>
    <t>Fo et Po Tuyau PVC PN10 + coude + Té diamètre 75 mm pour collecteur évacuation bac</t>
  </si>
  <si>
    <t>Fo et Po Tuyau PVC PN10 + coude + Té diamètre 110 mm pour évacuation extérieur</t>
  </si>
  <si>
    <t xml:space="preserve">Colonne douche eau froide </t>
  </si>
  <si>
    <t>robinet 1/2 pouces pour bac interieur et exterieur + accessoires</t>
  </si>
  <si>
    <t>crépine de sol dans le bac intérieur et bac extérieur</t>
  </si>
  <si>
    <t>TOTAL SANITAIRE FILLES</t>
  </si>
  <si>
    <t xml:space="preserve">Foration </t>
  </si>
  <si>
    <t>Travaux Préparatoires : Installation et repli chantier et étude géophysique</t>
  </si>
  <si>
    <t> </t>
  </si>
  <si>
    <t>Mobilisation totale et déplacement de l'atelier de forage et les ressources humaines toute la logistique de la base au premier site, Voies d’accès et repli du chantier une fois tous le programme terminé y compris toutes sujétions</t>
  </si>
  <si>
    <t xml:space="preserve">Etudes Hydrogéologiques et optimisation du projet d'exécution et de recollement </t>
  </si>
  <si>
    <t xml:space="preserve">Exécution forage et aménagement réseau de distribution -Foration et équipement </t>
  </si>
  <si>
    <t>Foration à un diamètre égal à 200 mm en tout type de terrains y compris toutes sujétions</t>
  </si>
  <si>
    <t>Fourniture et mise en place de tubage crépiné PVC Ø 125 sur une hauteur de 18 m et  vissé pression d'écrasement de 10 bars et de qualité alimentaire</t>
  </si>
  <si>
    <t xml:space="preserve">Fourniture et mise en place de décanteur en PVC Ø 125, PN 10 avec bouchon de fond en ciment vissé sur 2 m </t>
  </si>
  <si>
    <t>Fourniture et mise en place d’un massif de gravier filtrant siliceux calibré (2 – 3 mm)</t>
  </si>
  <si>
    <r>
      <t>m</t>
    </r>
    <r>
      <rPr>
        <vertAlign val="superscript"/>
        <sz val="11"/>
        <color rgb="FF000000"/>
        <rFont val="Times New Roman"/>
        <family val="1"/>
      </rPr>
      <t>3</t>
    </r>
  </si>
  <si>
    <t>Cimentation de l’espace annulaire de chaque  forage avec du laitier de ciment CPA à densité 1,7 - 1,8 sur les 6 derniers mètres jusqu’à la surface du sol</t>
  </si>
  <si>
    <t>Tubage et pompage - Développement et essai de débit</t>
  </si>
  <si>
    <t>Fourniture et mise à disposition du dispositif de développement et chloration du forage jusqu'à obtention d’une eau claire sans particules solides</t>
  </si>
  <si>
    <t>heure</t>
  </si>
  <si>
    <r>
      <t>Essai de débit à l’aide d’une pompe immergée de débit minimal de 10 m</t>
    </r>
    <r>
      <rPr>
        <vertAlign val="superscript"/>
        <sz val="11"/>
        <rFont val="Arial"/>
        <family val="2"/>
      </rPr>
      <t>3</t>
    </r>
    <r>
      <rPr>
        <sz val="11"/>
        <rFont val="Arial"/>
        <family val="2"/>
      </rPr>
      <t>/h</t>
    </r>
  </si>
  <si>
    <t>Analyse de la qualité de l’eau physico chimique et bactériologique par une structure agréée par l'Office Congolaise de Contrôle OCC</t>
  </si>
  <si>
    <t>Génie Civil</t>
  </si>
  <si>
    <t>Aménagement de la margelle et du dispositif anti bourbier avec pose de la sortie de refoulement au niveau de la tête de forage</t>
  </si>
  <si>
    <t>Fourniture et installation des panneaux de visibilité</t>
  </si>
  <si>
    <t>Équipement solaire</t>
  </si>
  <si>
    <t>Fourniture et installation d'une pompe solaire  immergée à charge hydraulique (H ou h) 210m avec ses équipements et accessoires, support en acier inoxydable réglable pour les panneaux solaires, incluant la sécurisation des panneaux par soudure ou toute autre méthode approuvée par le bureau de controle</t>
  </si>
  <si>
    <t>Réseau de distribution</t>
  </si>
  <si>
    <t>Construction borne fontaine à 3-4 robinets de puisage avec chambre à vanne, passage sous gaine en PEHD,  margelle en beton lavé et filet d'eau, tapis de gravier filtrant sur tout le perimetre,  regard decanteur (1 pour la communauté )</t>
  </si>
  <si>
    <t>Formation pour technicien de maintenance</t>
  </si>
  <si>
    <t xml:space="preserve">Fourniture d'un kit complet de rechange contenant pieces de crepines de pompe, equipement de filtrage -filtre solaire UV à trois cartouches, </t>
  </si>
  <si>
    <t xml:space="preserve">OUVRAGES DE PROTECTION POUR TOUS LES BATIMENTS </t>
  </si>
  <si>
    <t>Remblais sous pavement (ep :40cm)</t>
  </si>
  <si>
    <t>Socle pour colonne (15cm*15cm*50cm)</t>
  </si>
  <si>
    <t xml:space="preserve">Construction marches d'une borne fontaine pour puisage suivant details </t>
  </si>
  <si>
    <t>Sous-total Poste 700.1 - Marche, Rampe et Para fouille</t>
  </si>
  <si>
    <t>F/P Mat en tuyau rond 2'' 1/2  (hauteur : 6m) et drapeau tricolore y compris aménagement au pied du mat.</t>
  </si>
  <si>
    <t>FF</t>
  </si>
  <si>
    <t>F/P de panneau de visibilité métallique (100cm*400cm) sur supports en IPN120 et contreventement y compris message sur panneau à définir par le maitre d'ouvrage</t>
  </si>
  <si>
    <t xml:space="preserve">Fo &amp; Po gazons naturels  </t>
  </si>
  <si>
    <t>Fo &amp; Po plantes tropicales fruitiers et autres especes à croissance rapide y compris maçonnerie de protection</t>
  </si>
  <si>
    <t>Plant/pied</t>
  </si>
  <si>
    <t>800.8.2</t>
  </si>
  <si>
    <t>800.8.3</t>
  </si>
  <si>
    <t>Sous-total Poste 800 - Aménagement extérieur</t>
  </si>
  <si>
    <t>SOUS TOTAL BATIMENT ADMINISTRATIF</t>
  </si>
  <si>
    <t>Fourniture et mise en place de tubage plein PVC Ø 125 , vissé avec une pression d'écrasement de 10 bars et de qualité alimentaire</t>
  </si>
  <si>
    <t>Fourniture, pose et mise en œuvre des canalisations, comprenant tous les accessoires, raccords, essais et branchements vers les citernes, conformément aux plans et prescriptions techniques.</t>
  </si>
  <si>
    <t>Puits à grande profondeur avec alimentation solaire et distribution</t>
  </si>
  <si>
    <t>GRAND TOTAL BLOC ADMINISTRATIF, SALLES DE CLASSES ET TRAVAUX PREPARATOIRE</t>
  </si>
  <si>
    <t>Maçonnerie en Blocs creux 15x20x40 cm</t>
  </si>
  <si>
    <t xml:space="preserve">Fo et po imposte (130cm*52cm) métallique - Chassis à lames NACO  (verre clair Ep: 5mm - leviers latéraux gauches rabattables avec blocage en position fermée.) sur tube rectangulaire de 30/60 avec ouverture extérieur y compris antirouille,  target de blocage à 02 niveaux. </t>
  </si>
  <si>
    <t>SOUS-TOTAL POSTE BLOC PEDAGOGIQUE DE 3 SALLES DE CLASSE</t>
  </si>
  <si>
    <t>Fosse septique humide</t>
  </si>
  <si>
    <t>Maçonnerie en bloc creux 15x20x40</t>
  </si>
  <si>
    <t>Maçonnerie en bloc creux 10x20x40 (urinoires)</t>
  </si>
  <si>
    <t>Maçonnerie en blocs creux de 15x20x40</t>
  </si>
  <si>
    <t>Maçonnerie en Bloc creux (10cm*20cm*40cm), hauteur : 60cm</t>
  </si>
  <si>
    <t>Dalle (ep.7cm) de sous pavement en béton B dosé à 250kg ∕ m³ pour para fouille des bâtiments</t>
  </si>
  <si>
    <t>400.1.3</t>
  </si>
  <si>
    <t>400.1.4</t>
  </si>
  <si>
    <t>400.1.5</t>
  </si>
  <si>
    <t>400.1.6</t>
  </si>
  <si>
    <t>510.1</t>
  </si>
  <si>
    <t>510.1.1</t>
  </si>
  <si>
    <t>510.1.2</t>
  </si>
  <si>
    <t>510.1.3</t>
  </si>
  <si>
    <t>510.1.4</t>
  </si>
  <si>
    <t>510.1.5</t>
  </si>
  <si>
    <t>510.1.6</t>
  </si>
  <si>
    <t>510.1.7</t>
  </si>
  <si>
    <t>510.1.8</t>
  </si>
  <si>
    <t>510.1.9</t>
  </si>
  <si>
    <t>510.1.10</t>
  </si>
  <si>
    <t>510.1.2.1</t>
  </si>
  <si>
    <t>510.1.2.2</t>
  </si>
  <si>
    <t>510.1.2.3</t>
  </si>
  <si>
    <t>510.1.2.4</t>
  </si>
  <si>
    <t>510.1.2.5</t>
  </si>
  <si>
    <t>510.1.2.6</t>
  </si>
  <si>
    <t xml:space="preserve">Sous-total Fosse septique </t>
  </si>
  <si>
    <t>510.1.3.1</t>
  </si>
  <si>
    <t>510.1.3.2</t>
  </si>
  <si>
    <t>510.1.3.3</t>
  </si>
  <si>
    <t>510.1.3.4</t>
  </si>
  <si>
    <t>510.1.3.5</t>
  </si>
  <si>
    <t xml:space="preserve">Sous-total Elevation </t>
  </si>
  <si>
    <t>510.1.4.1</t>
  </si>
  <si>
    <t>510.2</t>
  </si>
  <si>
    <t>510.2.1</t>
  </si>
  <si>
    <t>510.2.1.1</t>
  </si>
  <si>
    <t>510.2.1.2</t>
  </si>
  <si>
    <t>510.2.1.3</t>
  </si>
  <si>
    <t>510.2.1.4</t>
  </si>
  <si>
    <t>510.2.1.5</t>
  </si>
  <si>
    <t xml:space="preserve">Sous-total Toiture en Beton armé </t>
  </si>
  <si>
    <t>Sous-total  Revêtements</t>
  </si>
  <si>
    <t>510.2.2</t>
  </si>
  <si>
    <t>510.2.2.1</t>
  </si>
  <si>
    <t>510.2.2.2</t>
  </si>
  <si>
    <t>510.2.2.3</t>
  </si>
  <si>
    <t>510.2.2.4</t>
  </si>
  <si>
    <t>510.2.2.5</t>
  </si>
  <si>
    <t>510.2.2.6</t>
  </si>
  <si>
    <t>510.2.2.7</t>
  </si>
  <si>
    <t>510.2.2.8</t>
  </si>
  <si>
    <t>510.2.3</t>
  </si>
  <si>
    <t>510.2.3.1</t>
  </si>
  <si>
    <t>510.2.3.2</t>
  </si>
  <si>
    <t>510.2.3.3</t>
  </si>
  <si>
    <t>510.2.3.4</t>
  </si>
  <si>
    <t>Sous-total Menuiserie</t>
  </si>
  <si>
    <t>Sous-total  Peinture</t>
  </si>
  <si>
    <t>510.2.4</t>
  </si>
  <si>
    <t>510.2.4.1</t>
  </si>
  <si>
    <t>510.2.4.2</t>
  </si>
  <si>
    <t>510.2.4.3</t>
  </si>
  <si>
    <t>510.2.5</t>
  </si>
  <si>
    <t>510.2.5.1</t>
  </si>
  <si>
    <t>510.2.5.2</t>
  </si>
  <si>
    <t>510.2.5.3</t>
  </si>
  <si>
    <t>510.2.6</t>
  </si>
  <si>
    <t>510.2.6.1</t>
  </si>
  <si>
    <t>510.2.6.2</t>
  </si>
  <si>
    <t>510.2.6.3</t>
  </si>
  <si>
    <t>510.2.6.4</t>
  </si>
  <si>
    <t>510.2.6.5</t>
  </si>
  <si>
    <t>510.2.6.6</t>
  </si>
  <si>
    <t>510.2.6.7</t>
  </si>
  <si>
    <t>510.2.6.8</t>
  </si>
  <si>
    <t>510.2.6.9</t>
  </si>
  <si>
    <t>510.2.6.10</t>
  </si>
  <si>
    <t>510.2.6.11</t>
  </si>
  <si>
    <t>510.2.6.12</t>
  </si>
  <si>
    <t>510.2.6.13</t>
  </si>
  <si>
    <t>510.2.6.14</t>
  </si>
  <si>
    <t>510.2.6.15</t>
  </si>
  <si>
    <t>510.2.6.16</t>
  </si>
  <si>
    <t>510.2.6.17</t>
  </si>
  <si>
    <t>520.1</t>
  </si>
  <si>
    <t>520.1.1</t>
  </si>
  <si>
    <t>520.1.1.1</t>
  </si>
  <si>
    <t>520.1.1.2</t>
  </si>
  <si>
    <t>520.1.1.3</t>
  </si>
  <si>
    <t>520.1.1.4</t>
  </si>
  <si>
    <t>520.1.1.5</t>
  </si>
  <si>
    <t>520.1.1.6</t>
  </si>
  <si>
    <t>520.1.1.7</t>
  </si>
  <si>
    <t>520.1.1.8</t>
  </si>
  <si>
    <t>520.1.1.9</t>
  </si>
  <si>
    <t>Sous-total Fosse Septique seche</t>
  </si>
  <si>
    <t>520.1.2</t>
  </si>
  <si>
    <t>520.1.2.1</t>
  </si>
  <si>
    <t>520.1.2.2</t>
  </si>
  <si>
    <t>520.1.2.3</t>
  </si>
  <si>
    <t>520.1.2.4</t>
  </si>
  <si>
    <t>520.1.2.5</t>
  </si>
  <si>
    <t>520.1.2.6</t>
  </si>
  <si>
    <t>520.1.3</t>
  </si>
  <si>
    <t>520.1.4</t>
  </si>
  <si>
    <t>520.1.4.1</t>
  </si>
  <si>
    <t>520.1.3.1</t>
  </si>
  <si>
    <t>520.1.3.2</t>
  </si>
  <si>
    <t>520.1.3.3</t>
  </si>
  <si>
    <t>520.1.3.4</t>
  </si>
  <si>
    <t>Sous-total Elevation</t>
  </si>
  <si>
    <t>Sous-tota Fondation</t>
  </si>
  <si>
    <t>520.2</t>
  </si>
  <si>
    <t>520.2.1</t>
  </si>
  <si>
    <t>520.2.2</t>
  </si>
  <si>
    <t>520.2.3</t>
  </si>
  <si>
    <t>520.2.4</t>
  </si>
  <si>
    <t>520.2.5</t>
  </si>
  <si>
    <t>Sous-total  Plafonnage, charpente et couverture</t>
  </si>
  <si>
    <t>Sous-total   Menuiseries</t>
  </si>
  <si>
    <t>Sous-total Revetement</t>
  </si>
  <si>
    <t>Sous-total Marches, Rampe et Parafouille</t>
  </si>
  <si>
    <t>Sous-total Plomberie</t>
  </si>
  <si>
    <t>520.2.5.1</t>
  </si>
  <si>
    <t>520.2.5.2</t>
  </si>
  <si>
    <t>520.2.5.3</t>
  </si>
  <si>
    <t>520.2.5.4</t>
  </si>
  <si>
    <t>520.2.5.5</t>
  </si>
  <si>
    <t>520.2.5.6</t>
  </si>
  <si>
    <t>520.2.5.7</t>
  </si>
  <si>
    <t>520.2.5.8</t>
  </si>
  <si>
    <t>520.2.5.9</t>
  </si>
  <si>
    <t>520.2.5.10</t>
  </si>
  <si>
    <t>520.2.5.11</t>
  </si>
  <si>
    <t>520.2.5.12</t>
  </si>
  <si>
    <t>520.2.5.13</t>
  </si>
  <si>
    <t>520.2.5.14</t>
  </si>
  <si>
    <t>520.2.5.15</t>
  </si>
  <si>
    <t>520.2.4.1</t>
  </si>
  <si>
    <t>520.2.4.2</t>
  </si>
  <si>
    <t>520.2.4.3</t>
  </si>
  <si>
    <t>520.2.4.4</t>
  </si>
  <si>
    <t>520.2.1.1</t>
  </si>
  <si>
    <t>520.2.1.2</t>
  </si>
  <si>
    <t>520.2.1.3</t>
  </si>
  <si>
    <t>520.2.3.1</t>
  </si>
  <si>
    <t>520.2.3.2</t>
  </si>
  <si>
    <t>520.2.3.3</t>
  </si>
  <si>
    <t>520.2.3.4</t>
  </si>
  <si>
    <t>520.2.2.1</t>
  </si>
  <si>
    <t>520.2.2.2</t>
  </si>
  <si>
    <t>520.2.2.3</t>
  </si>
  <si>
    <t>520.2.2.4</t>
  </si>
  <si>
    <t>520.2.2.5</t>
  </si>
  <si>
    <t>520.2.1.4</t>
  </si>
  <si>
    <t>520.2.1.5</t>
  </si>
  <si>
    <t>710.1</t>
  </si>
  <si>
    <t>720.1</t>
  </si>
  <si>
    <t>720.2</t>
  </si>
  <si>
    <t>720.3</t>
  </si>
  <si>
    <t>720.4</t>
  </si>
  <si>
    <t>720.5</t>
  </si>
  <si>
    <t>720.6</t>
  </si>
  <si>
    <t>730.1</t>
  </si>
  <si>
    <t>730.2</t>
  </si>
  <si>
    <t>730.3</t>
  </si>
  <si>
    <t>740.1</t>
  </si>
  <si>
    <t>750.1</t>
  </si>
  <si>
    <t>760.1</t>
  </si>
  <si>
    <t>760.2</t>
  </si>
  <si>
    <t>GRAND TOTAL FORATION</t>
  </si>
  <si>
    <t xml:space="preserve">Amenagement extérieure </t>
  </si>
  <si>
    <t>BLOC ADMINISTRATIF ET SALLES DE CLASSE</t>
  </si>
  <si>
    <t>BLOC SANITAIRE FILLE ET GARCON</t>
  </si>
  <si>
    <t>FORATION</t>
  </si>
  <si>
    <t>I</t>
  </si>
  <si>
    <t>II</t>
  </si>
  <si>
    <t>IV</t>
  </si>
  <si>
    <t>V</t>
  </si>
  <si>
    <t xml:space="preserve">TABLEAU RECAPUTILATIF </t>
  </si>
  <si>
    <t>GRAND TOTAL SANITAIRES GARCONS ET FILLES</t>
  </si>
  <si>
    <t>Fourniture et installation d'un petit portail metallique à deux battants, L=1 m</t>
  </si>
  <si>
    <t xml:space="preserve">ELECTRICITE </t>
  </si>
  <si>
    <t xml:space="preserve">TUBAGE </t>
  </si>
  <si>
    <t xml:space="preserve">Gaine flexible 32mm </t>
  </si>
  <si>
    <t xml:space="preserve">Gaine flexible 20mm </t>
  </si>
  <si>
    <t xml:space="preserve">Gaine flexible 16mm </t>
  </si>
  <si>
    <t>Accessoires de pose</t>
  </si>
  <si>
    <t>200.5</t>
  </si>
  <si>
    <t>200.5.1</t>
  </si>
  <si>
    <t>200.5.1.1</t>
  </si>
  <si>
    <t>200.5.1.2</t>
  </si>
  <si>
    <t>200.5.1.3</t>
  </si>
  <si>
    <t>200.5.1.4</t>
  </si>
  <si>
    <t>Sous-total Poste 200.4 - ELECTRICITE</t>
  </si>
  <si>
    <t>300.2.5</t>
  </si>
  <si>
    <t>300.2.5.1</t>
  </si>
  <si>
    <t>300.2.5.1.1</t>
  </si>
  <si>
    <t>300.2.5.1.2</t>
  </si>
  <si>
    <t>300.2.5.1.3</t>
  </si>
  <si>
    <t>300.2.5.1.4</t>
  </si>
  <si>
    <t>Lot 04</t>
  </si>
  <si>
    <t>EP TSHIBANGU MUTSHI</t>
  </si>
  <si>
    <t>LUPATAPATA</t>
  </si>
  <si>
    <t>SOUS-TOTAL POSTE 2 BLOCS PEDAGOGIQUES DE 3 SALLES DE CLASSE</t>
  </si>
  <si>
    <t xml:space="preserve">Fourniture et installation d'une clôture de protection du forage et de sa partie de commande en tube metallique de 0,4*0,6,  hauteur de: 2,2 m - avec poteaux intermediaires en tuyau 3 pouce sur un socle en béton armé </t>
  </si>
  <si>
    <t>AMENAGEMENT EXTERIEUR</t>
  </si>
  <si>
    <t>200.2.1.5</t>
  </si>
  <si>
    <t xml:space="preserve">Fo et po imposte (100cm*52cm) métallique - Chassis à lames NACO  (verre clair Ep: 5mm - leviers latéraux gauches rabattables avec blocage en position fermée.) sur tube rectangulaire de 30/60 avec ouverture extérieur y compris antirouille,  target de blocage à 02 niveaux. </t>
  </si>
  <si>
    <t>TOTAL HT CONSTRUCTION DE L'ECOLE PRIMAIRE TSHIBANGU MUTSHI</t>
  </si>
  <si>
    <t>Protection du forage par une clôture de 14 mètres linéaires</t>
  </si>
  <si>
    <t xml:space="preserve">Fo et po fenêtre (130cm*105cm) métallique en tôles pleines  (Ep: 2mm) sur tube rectangulaire de 30/60 avec ouverture extérieur y compris antirouille,  targette (Verrou) de blocage à 02 niveaux. </t>
  </si>
  <si>
    <t xml:space="preserve">Construction d'une fosse septique pour 20 usagers y compris regards ou chambre de visite, raccordement aux toilettes et mis en fonctionnement,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</si>
</sst>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quot;_-;\-* #,##0.00\ &quot;€&quot;_-;_-* &quot;-&quot;??\ &quot;€&quot;_-;_-@_-"/>
    <numFmt numFmtId="43" formatCode="_-* #,##0.00_-;\-* #,##0.00_-;_-* &quot;-&quot;??_-;_-@_-"/>
    <numFmt numFmtId="164" formatCode="_-* #,##0.00\ _€_-;\-* #,##0.00\ _€_-;_-* &quot;-&quot;??\ _€_-;_-@_-"/>
    <numFmt numFmtId="165" formatCode="_(&quot;$&quot;* #,##0_);_(&quot;$&quot;* \(#,##0\);_(&quot;$&quot;* &quot;-&quot;_);_(@_)"/>
    <numFmt numFmtId="166" formatCode="&quot; &quot;#,##0.00&quot;   &quot;;&quot;-&quot;#,##0.00&quot;   &quot;;&quot; -&quot;00&quot;   &quot;;&quot; &quot;@&quot; &quot;"/>
    <numFmt numFmtId="167" formatCode="_-[$$-409]* #,##0.00_ ;_-[$$-409]* \-#,##0.00\ ;_-[$$-409]* &quot;-&quot;??_ ;_-@_ "/>
    <numFmt numFmtId="168" formatCode="_([$$-409]* #,##0.00_);_([$$-409]* \(#,##0.00\);_([$$-409]* &quot;-&quot;??_);_(@_)"/>
    <numFmt numFmtId="169" formatCode="&quot;$&quot;#,##0.00"/>
  </numFmts>
  <fonts count="47" x14ac:knownFonts="1">
    <font>
      <sz val="11"/>
      <color theme="1"/>
      <name val="Calibri"/>
      <family val="2"/>
      <scheme val="minor"/>
    </font>
    <font>
      <sz val="11"/>
      <color theme="1"/>
      <name val="Calibri"/>
      <family val="2"/>
      <scheme val="minor"/>
    </font>
    <font>
      <sz val="10"/>
      <name val="Arial"/>
      <family val="2"/>
    </font>
    <font>
      <sz val="11"/>
      <color theme="1"/>
      <name val="Calibri"/>
      <family val="2"/>
      <scheme val="minor"/>
    </font>
    <font>
      <b/>
      <sz val="10"/>
      <name val="Arial"/>
      <family val="2"/>
    </font>
    <font>
      <sz val="10"/>
      <name val="Arial"/>
      <family val="2"/>
    </font>
    <font>
      <sz val="11"/>
      <color rgb="FF000000"/>
      <name val="Calibri"/>
      <family val="2"/>
    </font>
    <font>
      <b/>
      <sz val="10"/>
      <name val="Arial"/>
      <family val="2"/>
    </font>
    <font>
      <sz val="10"/>
      <color rgb="FF000000"/>
      <name val="Arial"/>
      <family val="2"/>
    </font>
    <font>
      <sz val="10"/>
      <color theme="1"/>
      <name val="Arial"/>
      <family val="2"/>
    </font>
    <font>
      <vertAlign val="superscript"/>
      <sz val="10"/>
      <color theme="1"/>
      <name val="Arial"/>
      <family val="2"/>
    </font>
    <font>
      <sz val="10"/>
      <color rgb="FF000000"/>
      <name val="Times New Roman"/>
      <family val="1"/>
    </font>
    <font>
      <sz val="8"/>
      <name val="Calibri"/>
      <family val="2"/>
      <scheme val="minor"/>
    </font>
    <font>
      <sz val="10"/>
      <color rgb="FF000000"/>
      <name val="Arial"/>
      <family val="2"/>
    </font>
    <font>
      <b/>
      <sz val="10"/>
      <color rgb="FF000000"/>
      <name val="Arial"/>
      <family val="2"/>
    </font>
    <font>
      <b/>
      <sz val="10"/>
      <name val="Arial"/>
      <family val="2"/>
    </font>
    <font>
      <sz val="10"/>
      <name val="Arial"/>
      <family val="2"/>
    </font>
    <font>
      <sz val="10"/>
      <color theme="1"/>
      <name val="Arial"/>
      <family val="2"/>
    </font>
    <font>
      <b/>
      <i/>
      <sz val="10"/>
      <name val="Arial"/>
      <family val="2"/>
    </font>
    <font>
      <sz val="11"/>
      <color rgb="FF000000"/>
      <name val="Arial"/>
      <family val="2"/>
    </font>
    <font>
      <sz val="11"/>
      <color theme="1"/>
      <name val="Arial"/>
      <family val="2"/>
    </font>
    <font>
      <b/>
      <sz val="10"/>
      <color theme="1"/>
      <name val="Arial"/>
      <family val="2"/>
    </font>
    <font>
      <i/>
      <sz val="10"/>
      <color rgb="FF000000"/>
      <name val="Arial"/>
      <family val="2"/>
    </font>
    <font>
      <vertAlign val="superscript"/>
      <sz val="10"/>
      <color rgb="FF000000"/>
      <name val="Arial"/>
      <family val="2"/>
    </font>
    <font>
      <sz val="11"/>
      <color rgb="FF000000"/>
      <name val="Calibri"/>
      <family val="2"/>
      <scheme val="minor"/>
    </font>
    <font>
      <sz val="10"/>
      <color rgb="FF000000"/>
      <name val="Arial"/>
      <family val="2"/>
    </font>
    <font>
      <vertAlign val="superscript"/>
      <sz val="11"/>
      <color rgb="FF000000"/>
      <name val="Times New Roman"/>
      <family val="1"/>
    </font>
    <font>
      <vertAlign val="superscript"/>
      <sz val="11"/>
      <name val="Arial"/>
      <family val="2"/>
    </font>
    <font>
      <sz val="11"/>
      <name val="Arial"/>
      <family val="2"/>
    </font>
    <font>
      <sz val="11"/>
      <name val="Arial"/>
      <family val="2"/>
    </font>
    <font>
      <sz val="11"/>
      <color rgb="FF000000"/>
      <name val="Arial"/>
      <family val="2"/>
    </font>
    <font>
      <b/>
      <sz val="12"/>
      <name val="Arial"/>
      <family val="2"/>
    </font>
    <font>
      <b/>
      <sz val="12"/>
      <color rgb="FF000000"/>
      <name val="Arial"/>
      <family val="2"/>
    </font>
    <font>
      <b/>
      <sz val="12"/>
      <color theme="1"/>
      <name val="Arial"/>
      <family val="2"/>
    </font>
    <font>
      <b/>
      <sz val="14"/>
      <name val="Arial"/>
      <family val="2"/>
    </font>
    <font>
      <b/>
      <sz val="14"/>
      <color rgb="FF000000"/>
      <name val="Arial"/>
      <family val="2"/>
    </font>
    <font>
      <b/>
      <sz val="14"/>
      <color theme="1"/>
      <name val="Arial"/>
      <family val="2"/>
    </font>
    <font>
      <b/>
      <sz val="10"/>
      <color theme="1"/>
      <name val="Arial"/>
      <family val="2"/>
    </font>
    <font>
      <b/>
      <sz val="10"/>
      <color rgb="FF000000"/>
      <name val="Arial"/>
      <family val="2"/>
    </font>
    <font>
      <sz val="12"/>
      <name val="Arial"/>
      <family val="2"/>
    </font>
    <font>
      <i/>
      <sz val="10"/>
      <color rgb="FF000000"/>
      <name val="Arial"/>
      <family val="2"/>
    </font>
    <font>
      <sz val="14"/>
      <color theme="1"/>
      <name val="Calibri"/>
      <family val="2"/>
      <scheme val="minor"/>
    </font>
    <font>
      <b/>
      <sz val="14"/>
      <color theme="1"/>
      <name val="Calibri"/>
      <family val="2"/>
      <scheme val="minor"/>
    </font>
    <font>
      <b/>
      <sz val="10"/>
      <name val="Georgia"/>
      <family val="1"/>
    </font>
    <font>
      <sz val="10"/>
      <name val="Georgia"/>
      <family val="1"/>
    </font>
    <font>
      <b/>
      <sz val="10"/>
      <color rgb="FF000000"/>
      <name val="Georgia"/>
      <family val="1"/>
    </font>
    <font>
      <sz val="10"/>
      <color rgb="FF000000"/>
      <name val="Georgia"/>
      <family val="1"/>
    </font>
  </fonts>
  <fills count="33">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theme="5" tint="0.59999389629810485"/>
        <bgColor indexed="64"/>
      </patternFill>
    </fill>
    <fill>
      <patternFill patternType="solid">
        <fgColor theme="8" tint="0.79995117038483843"/>
        <bgColor indexed="64"/>
      </patternFill>
    </fill>
    <fill>
      <patternFill patternType="solid">
        <fgColor theme="8" tint="0.79995117038483843"/>
        <bgColor rgb="FFB8CCE4"/>
      </patternFill>
    </fill>
    <fill>
      <patternFill patternType="solid">
        <fgColor theme="9" tint="0.59999389629810485"/>
        <bgColor indexed="64"/>
      </patternFill>
    </fill>
    <fill>
      <patternFill patternType="solid">
        <fgColor theme="6" tint="0.79995117038483843"/>
        <bgColor rgb="FFED7D31"/>
      </patternFill>
    </fill>
    <fill>
      <patternFill patternType="solid">
        <fgColor theme="5" tint="0.79995117038483843"/>
        <bgColor rgb="FFB8CCE4"/>
      </patternFill>
    </fill>
    <fill>
      <patternFill patternType="solid">
        <fgColor theme="5" tint="0.79995117038483843"/>
        <bgColor indexed="64"/>
      </patternFill>
    </fill>
    <fill>
      <patternFill patternType="solid">
        <fgColor theme="0"/>
        <bgColor rgb="FFB8CCE4"/>
      </patternFill>
    </fill>
    <fill>
      <patternFill patternType="solid">
        <fgColor theme="0"/>
        <bgColor rgb="FFFFFFFF"/>
      </patternFill>
    </fill>
    <fill>
      <patternFill patternType="solid">
        <fgColor theme="6" tint="0.79995117038483843"/>
        <bgColor rgb="FFFCD5B4"/>
      </patternFill>
    </fill>
    <fill>
      <patternFill patternType="solid">
        <fgColor rgb="FFFFFFFF"/>
        <bgColor indexed="64"/>
      </patternFill>
    </fill>
    <fill>
      <patternFill patternType="solid">
        <fgColor rgb="FFEDEDED"/>
        <bgColor indexed="64"/>
      </patternFill>
    </fill>
    <fill>
      <patternFill patternType="solid">
        <fgColor rgb="FFFCE4D6"/>
        <bgColor indexed="64"/>
      </patternFill>
    </fill>
    <fill>
      <patternFill patternType="solid">
        <fgColor rgb="FFC6E0B4"/>
        <bgColor indexed="64"/>
      </patternFill>
    </fill>
    <fill>
      <patternFill patternType="solid">
        <fgColor theme="6"/>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rgb="FFCCFFCC"/>
        <bgColor rgb="FF000000"/>
      </patternFill>
    </fill>
    <fill>
      <patternFill patternType="solid">
        <fgColor theme="0" tint="-0.14999847407452621"/>
        <bgColor rgb="FF000000"/>
      </patternFill>
    </fill>
    <fill>
      <patternFill patternType="solid">
        <fgColor rgb="FFFFFFFF"/>
        <bgColor rgb="FF000000"/>
      </patternFill>
    </fill>
    <fill>
      <patternFill patternType="solid">
        <fgColor rgb="FFBFBFBF"/>
        <bgColor rgb="FF000000"/>
      </patternFill>
    </fill>
    <fill>
      <patternFill patternType="solid">
        <fgColor theme="4"/>
        <bgColor indexed="64"/>
      </patternFill>
    </fill>
    <fill>
      <patternFill patternType="solid">
        <fgColor theme="2" tint="-9.9978637043366805E-2"/>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5" tint="0.59999389629810485"/>
        <bgColor rgb="FFED7D31"/>
      </patternFill>
    </fill>
    <fill>
      <patternFill patternType="solid">
        <fgColor theme="5" tint="0.59999389629810485"/>
        <bgColor rgb="FFFCD5B4"/>
      </patternFill>
    </fill>
    <fill>
      <patternFill patternType="solid">
        <fgColor theme="5" tint="0.79998168889431442"/>
        <bgColor rgb="FF9BC2E6"/>
      </patternFill>
    </fill>
    <fill>
      <patternFill patternType="solid">
        <fgColor theme="5" tint="0.79998168889431442"/>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top style="thin">
        <color indexed="64"/>
      </top>
      <bottom/>
      <diagonal/>
    </border>
    <border>
      <left style="thin">
        <color indexed="64"/>
      </left>
      <right style="thin">
        <color indexed="64"/>
      </right>
      <top/>
      <bottom/>
      <diagonal/>
    </border>
    <border>
      <left style="thin">
        <color rgb="FF000000"/>
      </left>
      <right style="thin">
        <color rgb="FF000000"/>
      </right>
      <top/>
      <bottom style="thin">
        <color rgb="FF000000"/>
      </bottom>
      <diagonal/>
    </border>
    <border>
      <left style="medium">
        <color rgb="FF000000"/>
      </left>
      <right style="thin">
        <color indexed="64"/>
      </right>
      <top style="medium">
        <color rgb="FF000000"/>
      </top>
      <bottom style="medium">
        <color rgb="FF000000"/>
      </bottom>
      <diagonal/>
    </border>
    <border>
      <left style="thin">
        <color indexed="64"/>
      </left>
      <right style="thin">
        <color indexed="64"/>
      </right>
      <top style="medium">
        <color rgb="FF000000"/>
      </top>
      <bottom style="medium">
        <color rgb="FF000000"/>
      </bottom>
      <diagonal/>
    </border>
    <border>
      <left style="thin">
        <color indexed="64"/>
      </left>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indexed="64"/>
      </right>
      <top style="medium">
        <color rgb="FF000000"/>
      </top>
      <bottom/>
      <diagonal/>
    </border>
    <border>
      <left style="thin">
        <color indexed="64"/>
      </left>
      <right style="thin">
        <color indexed="64"/>
      </right>
      <top style="medium">
        <color rgb="FF000000"/>
      </top>
      <bottom/>
      <diagonal/>
    </border>
    <border>
      <left style="thin">
        <color indexed="64"/>
      </left>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indexed="64"/>
      </left>
      <right/>
      <top/>
      <bottom/>
      <diagonal/>
    </border>
    <border>
      <left style="thin">
        <color rgb="FF000000"/>
      </left>
      <right style="thin">
        <color rgb="FF000000"/>
      </right>
      <top/>
      <bottom/>
      <diagonal/>
    </border>
    <border>
      <left style="medium">
        <color rgb="FF000000"/>
      </left>
      <right/>
      <top style="medium">
        <color rgb="FF000000"/>
      </top>
      <bottom style="medium">
        <color rgb="FF000000"/>
      </bottom>
      <diagonal/>
    </border>
    <border>
      <left style="thin">
        <color rgb="FF000000"/>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rgb="FF000000"/>
      </right>
      <top style="thin">
        <color theme="0" tint="-0.24994659260841701"/>
      </top>
      <bottom style="thin">
        <color theme="0" tint="-0.24994659260841701"/>
      </bottom>
      <diagonal/>
    </border>
    <border>
      <left style="thin">
        <color rgb="FFA6A6A6"/>
      </left>
      <right style="thin">
        <color rgb="FF000000"/>
      </right>
      <top style="thin">
        <color rgb="FFA6A6A6"/>
      </top>
      <bottom style="thin">
        <color rgb="FFA6A6A6"/>
      </bottom>
      <diagonal/>
    </border>
    <border>
      <left style="thin">
        <color rgb="FF000000"/>
      </left>
      <right style="thin">
        <color rgb="FFBFBFBF"/>
      </right>
      <top style="thin">
        <color rgb="FFBFBFBF"/>
      </top>
      <bottom style="thin">
        <color rgb="FFBFBFBF"/>
      </bottom>
      <diagonal/>
    </border>
    <border>
      <left style="thin">
        <color rgb="FFBFBFBF"/>
      </left>
      <right/>
      <top style="thin">
        <color rgb="FFA6A6A6"/>
      </top>
      <bottom style="thin">
        <color rgb="FFA6A6A6"/>
      </bottom>
      <diagonal/>
    </border>
    <border>
      <left/>
      <right/>
      <top style="thin">
        <color rgb="FFA6A6A6"/>
      </top>
      <bottom style="thin">
        <color rgb="FFA6A6A6"/>
      </bottom>
      <diagonal/>
    </border>
    <border>
      <left/>
      <right style="thin">
        <color rgb="FF000000"/>
      </right>
      <top style="thin">
        <color rgb="FFA6A6A6"/>
      </top>
      <bottom style="thin">
        <color rgb="FFA6A6A6"/>
      </bottom>
      <diagonal/>
    </border>
    <border>
      <left style="thin">
        <color rgb="FF000000"/>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bottom style="thin">
        <color indexed="64"/>
      </bottom>
      <diagonal/>
    </border>
    <border>
      <left style="thin">
        <color rgb="FF000000"/>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s>
  <cellStyleXfs count="12">
    <xf numFmtId="0" fontId="0" fillId="0" borderId="0"/>
    <xf numFmtId="43" fontId="1" fillId="0" borderId="0" applyFont="0" applyFill="0" applyBorder="0" applyAlignment="0" applyProtection="0"/>
    <xf numFmtId="0" fontId="2" fillId="0" borderId="0"/>
    <xf numFmtId="0" fontId="3" fillId="0" borderId="0"/>
    <xf numFmtId="164" fontId="3" fillId="0" borderId="0" applyFont="0" applyFill="0" applyBorder="0" applyAlignment="0" applyProtection="0"/>
    <xf numFmtId="0" fontId="6" fillId="0" borderId="0"/>
    <xf numFmtId="43" fontId="6" fillId="0" borderId="0" applyFont="0" applyFill="0" applyBorder="0" applyAlignment="0" applyProtection="0"/>
    <xf numFmtId="166" fontId="6" fillId="0" borderId="0" applyFont="0" applyFill="0" applyBorder="0" applyAlignment="0" applyProtection="0"/>
    <xf numFmtId="0" fontId="11" fillId="0" borderId="0"/>
    <xf numFmtId="44" fontId="11" fillId="0" borderId="0" applyFont="0" applyFill="0" applyBorder="0" applyAlignment="0" applyProtection="0"/>
    <xf numFmtId="0" fontId="11" fillId="0" borderId="0"/>
    <xf numFmtId="165" fontId="1" fillId="0" borderId="0" applyFont="0" applyFill="0" applyBorder="0" applyAlignment="0" applyProtection="0"/>
  </cellStyleXfs>
  <cellXfs count="396">
    <xf numFmtId="0" fontId="0" fillId="0" borderId="0" xfId="0"/>
    <xf numFmtId="0" fontId="5" fillId="3" borderId="1" xfId="3" applyFont="1" applyFill="1" applyBorder="1" applyAlignment="1">
      <alignment horizontal="center" vertical="center" wrapText="1"/>
    </xf>
    <xf numFmtId="0" fontId="4" fillId="11" borderId="1" xfId="3" applyFont="1" applyFill="1" applyBorder="1" applyAlignment="1">
      <alignment horizontal="left" vertical="center" wrapText="1"/>
    </xf>
    <xf numFmtId="0" fontId="8" fillId="14" borderId="1" xfId="0" applyFont="1" applyFill="1" applyBorder="1" applyAlignment="1">
      <alignment vertical="center" wrapText="1"/>
    </xf>
    <xf numFmtId="0" fontId="2" fillId="0" borderId="1" xfId="0" applyFont="1" applyBorder="1" applyAlignment="1">
      <alignment horizontal="center" vertical="center"/>
    </xf>
    <xf numFmtId="0" fontId="7" fillId="0" borderId="1" xfId="0" applyFont="1" applyBorder="1" applyAlignment="1">
      <alignment vertical="center"/>
    </xf>
    <xf numFmtId="0" fontId="7" fillId="3" borderId="1" xfId="0" applyFont="1" applyFill="1" applyBorder="1" applyAlignment="1">
      <alignment vertical="center" wrapText="1"/>
    </xf>
    <xf numFmtId="0" fontId="2" fillId="3" borderId="1" xfId="0" applyFont="1" applyFill="1" applyBorder="1" applyAlignment="1">
      <alignment vertical="center" wrapText="1"/>
    </xf>
    <xf numFmtId="0" fontId="9" fillId="3" borderId="1" xfId="0" applyFont="1" applyFill="1" applyBorder="1" applyAlignment="1">
      <alignment horizontal="center" vertical="center"/>
    </xf>
    <xf numFmtId="2" fontId="2" fillId="3" borderId="1" xfId="0" applyNumberFormat="1" applyFont="1" applyFill="1" applyBorder="1" applyAlignment="1">
      <alignment horizontal="right" vertical="center"/>
    </xf>
    <xf numFmtId="0" fontId="9" fillId="3" borderId="1" xfId="0" applyFont="1" applyFill="1" applyBorder="1" applyAlignment="1">
      <alignment vertical="center" wrapText="1"/>
    </xf>
    <xf numFmtId="43" fontId="9" fillId="3" borderId="1" xfId="1" applyFont="1" applyFill="1" applyBorder="1" applyAlignment="1">
      <alignment horizontal="center" vertical="center"/>
    </xf>
    <xf numFmtId="43" fontId="2" fillId="3" borderId="1" xfId="1" applyFont="1" applyFill="1" applyBorder="1" applyAlignment="1">
      <alignment horizontal="center" vertical="center"/>
    </xf>
    <xf numFmtId="0" fontId="2" fillId="3" borderId="1" xfId="0" applyFont="1" applyFill="1" applyBorder="1" applyAlignment="1">
      <alignment horizontal="left" vertical="center" wrapText="1"/>
    </xf>
    <xf numFmtId="0" fontId="9" fillId="0" borderId="1" xfId="0" applyFont="1" applyBorder="1" applyAlignment="1">
      <alignment horizontal="left" vertical="center"/>
    </xf>
    <xf numFmtId="0" fontId="9" fillId="0" borderId="1" xfId="0" applyFont="1" applyBorder="1" applyAlignment="1">
      <alignment horizontal="center"/>
    </xf>
    <xf numFmtId="2" fontId="9" fillId="0" borderId="1" xfId="0" applyNumberFormat="1" applyFont="1" applyBorder="1" applyAlignment="1">
      <alignment horizontal="right"/>
    </xf>
    <xf numFmtId="0" fontId="9" fillId="0" borderId="1" xfId="0" applyFont="1" applyBorder="1" applyAlignment="1">
      <alignment horizontal="left"/>
    </xf>
    <xf numFmtId="0" fontId="9" fillId="0" borderId="1" xfId="0" applyFont="1" applyBorder="1" applyAlignment="1">
      <alignment horizontal="left" wrapText="1"/>
    </xf>
    <xf numFmtId="0" fontId="3" fillId="0" borderId="0" xfId="3"/>
    <xf numFmtId="0" fontId="7" fillId="0" borderId="1" xfId="0" applyFont="1" applyBorder="1" applyAlignment="1">
      <alignment horizontal="center" vertical="top"/>
    </xf>
    <xf numFmtId="0" fontId="7" fillId="3" borderId="1" xfId="0" applyFont="1" applyFill="1" applyBorder="1" applyAlignment="1">
      <alignment horizontal="center" vertical="center"/>
    </xf>
    <xf numFmtId="0" fontId="8" fillId="0" borderId="1" xfId="0" applyFont="1" applyBorder="1" applyAlignment="1">
      <alignment vertical="center" wrapText="1"/>
    </xf>
    <xf numFmtId="0" fontId="2" fillId="0" borderId="1" xfId="0" applyFont="1" applyBorder="1" applyAlignment="1">
      <alignment vertical="center" wrapText="1"/>
    </xf>
    <xf numFmtId="0" fontId="4" fillId="0" borderId="1" xfId="3" applyFont="1" applyBorder="1" applyAlignment="1">
      <alignment horizontal="left" vertical="center" wrapText="1"/>
    </xf>
    <xf numFmtId="43" fontId="9" fillId="0" borderId="1" xfId="1" applyFont="1" applyFill="1" applyBorder="1" applyAlignment="1">
      <alignment horizontal="center" vertical="center"/>
    </xf>
    <xf numFmtId="43" fontId="2" fillId="0" borderId="1" xfId="1" applyFont="1" applyFill="1" applyBorder="1" applyAlignment="1">
      <alignment horizontal="center" vertical="center"/>
    </xf>
    <xf numFmtId="0" fontId="7" fillId="0" borderId="1" xfId="0" applyFont="1" applyBorder="1" applyAlignment="1">
      <alignment horizontal="center" vertical="center"/>
    </xf>
    <xf numFmtId="0" fontId="13" fillId="14" borderId="1" xfId="0" applyFont="1" applyFill="1" applyBorder="1" applyAlignment="1">
      <alignment vertical="center" wrapText="1"/>
    </xf>
    <xf numFmtId="0" fontId="13" fillId="14" borderId="8" xfId="0" applyFont="1" applyFill="1" applyBorder="1" applyAlignment="1">
      <alignment vertical="center" wrapText="1"/>
    </xf>
    <xf numFmtId="0" fontId="16" fillId="0" borderId="1" xfId="0" applyFont="1" applyBorder="1" applyAlignment="1">
      <alignment horizontal="center" vertical="top"/>
    </xf>
    <xf numFmtId="0" fontId="16" fillId="0" borderId="1" xfId="0" applyFont="1" applyBorder="1" applyAlignment="1">
      <alignment vertical="center"/>
    </xf>
    <xf numFmtId="0" fontId="17" fillId="3" borderId="1" xfId="0" applyFont="1" applyFill="1" applyBorder="1" applyAlignment="1">
      <alignment horizontal="center" vertical="center"/>
    </xf>
    <xf numFmtId="0" fontId="17" fillId="3" borderId="1" xfId="0" applyFont="1" applyFill="1" applyBorder="1" applyAlignment="1">
      <alignment vertical="center" wrapText="1"/>
    </xf>
    <xf numFmtId="0" fontId="17" fillId="3" borderId="1" xfId="0" applyFont="1" applyFill="1" applyBorder="1" applyAlignment="1">
      <alignment vertical="top" wrapText="1"/>
    </xf>
    <xf numFmtId="0" fontId="16" fillId="3" borderId="1" xfId="0" applyFont="1" applyFill="1" applyBorder="1" applyAlignment="1">
      <alignment horizontal="left" vertical="center" wrapText="1"/>
    </xf>
    <xf numFmtId="0" fontId="18" fillId="2" borderId="2" xfId="0" applyFont="1" applyFill="1" applyBorder="1" applyAlignment="1">
      <alignment horizontal="center" vertical="center"/>
    </xf>
    <xf numFmtId="0" fontId="16" fillId="3" borderId="9" xfId="0" applyFont="1" applyFill="1" applyBorder="1" applyAlignment="1">
      <alignment horizontal="center" vertical="center"/>
    </xf>
    <xf numFmtId="0" fontId="16" fillId="0" borderId="9" xfId="0" applyFont="1" applyBorder="1" applyAlignment="1">
      <alignment horizontal="center" vertical="top"/>
    </xf>
    <xf numFmtId="0" fontId="18" fillId="18" borderId="8" xfId="0" applyFont="1" applyFill="1" applyBorder="1" applyAlignment="1">
      <alignment horizontal="center" vertical="center"/>
    </xf>
    <xf numFmtId="0" fontId="0" fillId="0" borderId="0" xfId="3" applyFont="1"/>
    <xf numFmtId="0" fontId="14" fillId="15" borderId="1" xfId="0" applyFont="1" applyFill="1" applyBorder="1" applyAlignment="1">
      <alignment vertical="center" wrapText="1"/>
    </xf>
    <xf numFmtId="0" fontId="14" fillId="14" borderId="1" xfId="0" applyFont="1" applyFill="1" applyBorder="1" applyAlignment="1">
      <alignment vertical="center" wrapText="1"/>
    </xf>
    <xf numFmtId="0" fontId="13" fillId="14" borderId="1" xfId="3" applyFont="1" applyFill="1" applyBorder="1" applyAlignment="1">
      <alignment vertical="center" wrapText="1"/>
    </xf>
    <xf numFmtId="0" fontId="20" fillId="0" borderId="0" xfId="3" applyFont="1"/>
    <xf numFmtId="0" fontId="16" fillId="3" borderId="0" xfId="3" applyFont="1" applyFill="1" applyAlignment="1">
      <alignment horizontal="center" vertical="center"/>
    </xf>
    <xf numFmtId="0" fontId="15" fillId="6" borderId="7" xfId="3" applyFont="1" applyFill="1" applyBorder="1" applyAlignment="1">
      <alignment horizontal="center" vertical="center" wrapText="1"/>
    </xf>
    <xf numFmtId="0" fontId="15" fillId="6" borderId="11" xfId="3" applyFont="1" applyFill="1" applyBorder="1" applyAlignment="1">
      <alignment horizontal="center" vertical="center" wrapText="1"/>
    </xf>
    <xf numFmtId="0" fontId="15" fillId="6" borderId="16" xfId="3" applyFont="1" applyFill="1" applyBorder="1" applyAlignment="1">
      <alignment horizontal="center" vertical="center" wrapText="1"/>
    </xf>
    <xf numFmtId="0" fontId="15" fillId="7" borderId="4" xfId="3" applyFont="1" applyFill="1" applyBorder="1" applyAlignment="1">
      <alignment horizontal="center" vertical="center"/>
    </xf>
    <xf numFmtId="0" fontId="15" fillId="7" borderId="1" xfId="3" applyFont="1" applyFill="1" applyBorder="1" applyAlignment="1">
      <alignment horizontal="left" vertical="center" wrapText="1"/>
    </xf>
    <xf numFmtId="0" fontId="16" fillId="7" borderId="1" xfId="3" applyFont="1" applyFill="1" applyBorder="1" applyAlignment="1">
      <alignment horizontal="center" vertical="center"/>
    </xf>
    <xf numFmtId="164" fontId="16" fillId="7" borderId="2" xfId="4" applyFont="1" applyFill="1" applyBorder="1" applyAlignment="1">
      <alignment horizontal="center" vertical="center"/>
    </xf>
    <xf numFmtId="0" fontId="16" fillId="3" borderId="4" xfId="3" applyFont="1" applyFill="1" applyBorder="1" applyAlignment="1">
      <alignment horizontal="center" vertical="center" wrapText="1"/>
    </xf>
    <xf numFmtId="0" fontId="16" fillId="3" borderId="1" xfId="3" applyFont="1" applyFill="1" applyBorder="1" applyAlignment="1">
      <alignment horizontal="center" vertical="center" wrapText="1"/>
    </xf>
    <xf numFmtId="164" fontId="16" fillId="3" borderId="2" xfId="4" applyFont="1" applyFill="1" applyBorder="1" applyAlignment="1">
      <alignment horizontal="center" vertical="center" wrapText="1"/>
    </xf>
    <xf numFmtId="0" fontId="15" fillId="8" borderId="4" xfId="3" applyFont="1" applyFill="1" applyBorder="1" applyAlignment="1">
      <alignment vertical="center" wrapText="1"/>
    </xf>
    <xf numFmtId="0" fontId="15" fillId="8" borderId="1" xfId="3" applyFont="1" applyFill="1" applyBorder="1" applyAlignment="1">
      <alignment vertical="center" wrapText="1"/>
    </xf>
    <xf numFmtId="164" fontId="15" fillId="8" borderId="2" xfId="4" applyFont="1" applyFill="1" applyBorder="1" applyAlignment="1">
      <alignment vertical="center" wrapText="1"/>
    </xf>
    <xf numFmtId="0" fontId="16" fillId="0" borderId="4" xfId="3" applyFont="1" applyBorder="1" applyAlignment="1">
      <alignment horizontal="center" vertical="center"/>
    </xf>
    <xf numFmtId="0" fontId="13" fillId="0" borderId="1" xfId="3" applyFont="1" applyBorder="1" applyAlignment="1">
      <alignment vertical="center" wrapText="1"/>
    </xf>
    <xf numFmtId="0" fontId="16" fillId="0" borderId="1" xfId="3" applyFont="1" applyBorder="1" applyAlignment="1">
      <alignment horizontal="center" vertical="center" wrapText="1"/>
    </xf>
    <xf numFmtId="164" fontId="16" fillId="0" borderId="2" xfId="4" applyFont="1" applyFill="1" applyBorder="1" applyAlignment="1">
      <alignment horizontal="center" vertical="center" wrapText="1"/>
    </xf>
    <xf numFmtId="0" fontId="15" fillId="9" borderId="4" xfId="3" applyFont="1" applyFill="1" applyBorder="1" applyAlignment="1">
      <alignment horizontal="center" vertical="center" wrapText="1"/>
    </xf>
    <xf numFmtId="0" fontId="15" fillId="9" borderId="1" xfId="3" applyFont="1" applyFill="1" applyBorder="1" applyAlignment="1">
      <alignment horizontal="left" vertical="center" wrapText="1"/>
    </xf>
    <xf numFmtId="0" fontId="16" fillId="10" borderId="1" xfId="3" applyFont="1" applyFill="1" applyBorder="1" applyAlignment="1">
      <alignment horizontal="center" vertical="center" wrapText="1"/>
    </xf>
    <xf numFmtId="164" fontId="16" fillId="10" borderId="2" xfId="4" applyFont="1" applyFill="1" applyBorder="1" applyAlignment="1">
      <alignment horizontal="center" vertical="center" wrapText="1"/>
    </xf>
    <xf numFmtId="164" fontId="16" fillId="10" borderId="8" xfId="4" applyFont="1" applyFill="1" applyBorder="1" applyAlignment="1">
      <alignment horizontal="center" vertical="center" wrapText="1"/>
    </xf>
    <xf numFmtId="0" fontId="15" fillId="11" borderId="4" xfId="3" applyFont="1" applyFill="1" applyBorder="1" applyAlignment="1">
      <alignment horizontal="center" vertical="center" wrapText="1"/>
    </xf>
    <xf numFmtId="0" fontId="15" fillId="11" borderId="1" xfId="3" applyFont="1" applyFill="1" applyBorder="1" applyAlignment="1">
      <alignment horizontal="left" vertical="center" wrapText="1"/>
    </xf>
    <xf numFmtId="2" fontId="16" fillId="3" borderId="4" xfId="3" applyNumberFormat="1" applyFont="1" applyFill="1" applyBorder="1" applyAlignment="1">
      <alignment horizontal="center" vertical="center" wrapText="1"/>
    </xf>
    <xf numFmtId="2" fontId="16" fillId="3" borderId="1" xfId="3" applyNumberFormat="1" applyFont="1" applyFill="1" applyBorder="1" applyAlignment="1">
      <alignment horizontal="center" vertical="center" wrapText="1"/>
    </xf>
    <xf numFmtId="0" fontId="13" fillId="0" borderId="1" xfId="0" applyFont="1" applyBorder="1" applyAlignment="1">
      <alignment vertical="center" wrapText="1"/>
    </xf>
    <xf numFmtId="2" fontId="15" fillId="3" borderId="4" xfId="3" applyNumberFormat="1" applyFont="1" applyFill="1" applyBorder="1" applyAlignment="1">
      <alignment horizontal="center" vertical="center" wrapText="1"/>
    </xf>
    <xf numFmtId="2" fontId="15" fillId="3" borderId="1" xfId="3" applyNumberFormat="1" applyFont="1" applyFill="1" applyBorder="1" applyAlignment="1">
      <alignment horizontal="left" vertical="center" wrapText="1"/>
    </xf>
    <xf numFmtId="2" fontId="15" fillId="3" borderId="1" xfId="3" applyNumberFormat="1" applyFont="1" applyFill="1" applyBorder="1" applyAlignment="1">
      <alignment horizontal="center" vertical="center" wrapText="1"/>
    </xf>
    <xf numFmtId="164" fontId="15" fillId="0" borderId="2" xfId="4" applyFont="1" applyFill="1" applyBorder="1" applyAlignment="1">
      <alignment horizontal="center" vertical="center" wrapText="1"/>
    </xf>
    <xf numFmtId="0" fontId="15" fillId="0" borderId="4" xfId="3" applyFont="1" applyBorder="1" applyAlignment="1">
      <alignment vertical="center" wrapText="1"/>
    </xf>
    <xf numFmtId="0" fontId="15" fillId="0" borderId="1" xfId="3" applyFont="1" applyBorder="1" applyAlignment="1">
      <alignment vertical="center" wrapText="1"/>
    </xf>
    <xf numFmtId="164" fontId="15" fillId="0" borderId="2" xfId="4" applyFont="1" applyFill="1" applyBorder="1" applyAlignment="1">
      <alignment vertical="center" wrapText="1"/>
    </xf>
    <xf numFmtId="0" fontId="16" fillId="12" borderId="4" xfId="3" applyFont="1" applyFill="1" applyBorder="1" applyAlignment="1">
      <alignment horizontal="center" vertical="center" wrapText="1"/>
    </xf>
    <xf numFmtId="0" fontId="16" fillId="12" borderId="1" xfId="3" applyFont="1" applyFill="1" applyBorder="1" applyAlignment="1">
      <alignment horizontal="center" vertical="center" wrapText="1"/>
    </xf>
    <xf numFmtId="164" fontId="16" fillId="12" borderId="2" xfId="4" applyFont="1" applyFill="1" applyBorder="1" applyAlignment="1">
      <alignment horizontal="center" vertical="center" wrapText="1"/>
    </xf>
    <xf numFmtId="0" fontId="16" fillId="0" borderId="4" xfId="3" applyFont="1" applyBorder="1" applyAlignment="1">
      <alignment horizontal="center" vertical="center" wrapText="1"/>
    </xf>
    <xf numFmtId="0" fontId="14" fillId="0" borderId="1" xfId="0" applyFont="1" applyBorder="1" applyAlignment="1">
      <alignment vertical="center" wrapText="1"/>
    </xf>
    <xf numFmtId="0" fontId="14" fillId="16" borderId="1" xfId="0" applyFont="1" applyFill="1" applyBorder="1" applyAlignment="1">
      <alignment vertical="center" wrapText="1"/>
    </xf>
    <xf numFmtId="0" fontId="16" fillId="3" borderId="9" xfId="3" applyFont="1" applyFill="1" applyBorder="1" applyAlignment="1">
      <alignment horizontal="center" vertical="center" wrapText="1"/>
    </xf>
    <xf numFmtId="0" fontId="15" fillId="8" borderId="23" xfId="3" applyFont="1" applyFill="1" applyBorder="1" applyAlignment="1">
      <alignment vertical="center" wrapText="1"/>
    </xf>
    <xf numFmtId="0" fontId="15" fillId="8" borderId="24" xfId="3" applyFont="1" applyFill="1" applyBorder="1" applyAlignment="1">
      <alignment vertical="center" wrapText="1"/>
    </xf>
    <xf numFmtId="164" fontId="15" fillId="8" borderId="25" xfId="4" applyFont="1" applyFill="1" applyBorder="1" applyAlignment="1">
      <alignment vertical="center" wrapText="1"/>
    </xf>
    <xf numFmtId="0" fontId="16" fillId="3" borderId="4" xfId="3" applyFont="1" applyFill="1" applyBorder="1" applyAlignment="1">
      <alignment horizontal="center" vertical="center"/>
    </xf>
    <xf numFmtId="164" fontId="16" fillId="3" borderId="1" xfId="4" applyFont="1" applyFill="1" applyBorder="1" applyAlignment="1">
      <alignment horizontal="center" vertical="center" wrapText="1"/>
    </xf>
    <xf numFmtId="0" fontId="15" fillId="0" borderId="7" xfId="3" applyFont="1" applyBorder="1" applyAlignment="1">
      <alignment vertical="center" wrapText="1"/>
    </xf>
    <xf numFmtId="0" fontId="15" fillId="0" borderId="11" xfId="3" applyFont="1" applyBorder="1" applyAlignment="1">
      <alignment vertical="center" wrapText="1"/>
    </xf>
    <xf numFmtId="0" fontId="15" fillId="0" borderId="16" xfId="3" applyFont="1" applyBorder="1" applyAlignment="1">
      <alignment vertical="center" wrapText="1"/>
    </xf>
    <xf numFmtId="164" fontId="15" fillId="0" borderId="28" xfId="4" applyFont="1" applyFill="1" applyBorder="1" applyAlignment="1">
      <alignment vertical="center" wrapText="1"/>
    </xf>
    <xf numFmtId="0" fontId="15" fillId="7" borderId="2" xfId="3" applyFont="1" applyFill="1" applyBorder="1" applyAlignment="1">
      <alignment horizontal="left" vertical="center" wrapText="1"/>
    </xf>
    <xf numFmtId="0" fontId="16" fillId="7" borderId="8" xfId="3" applyFont="1" applyFill="1" applyBorder="1" applyAlignment="1">
      <alignment horizontal="center" vertical="center"/>
    </xf>
    <xf numFmtId="164" fontId="16" fillId="7" borderId="14" xfId="4" applyFont="1" applyFill="1" applyBorder="1" applyAlignment="1">
      <alignment horizontal="center" vertical="center"/>
    </xf>
    <xf numFmtId="0" fontId="16" fillId="10" borderId="12" xfId="3" applyFont="1" applyFill="1" applyBorder="1" applyAlignment="1">
      <alignment horizontal="center" vertical="center" wrapText="1"/>
    </xf>
    <xf numFmtId="164" fontId="16" fillId="3" borderId="12" xfId="4" applyFont="1" applyFill="1" applyBorder="1" applyAlignment="1">
      <alignment horizontal="center" vertical="center" wrapText="1"/>
    </xf>
    <xf numFmtId="0" fontId="17" fillId="0" borderId="1" xfId="0" applyFont="1" applyBorder="1" applyAlignment="1">
      <alignment vertical="center" wrapText="1"/>
    </xf>
    <xf numFmtId="0" fontId="15" fillId="18" borderId="2" xfId="3" applyFont="1" applyFill="1" applyBorder="1" applyAlignment="1">
      <alignment vertical="center" wrapText="1"/>
    </xf>
    <xf numFmtId="0" fontId="15" fillId="3" borderId="1" xfId="0" applyFont="1" applyFill="1" applyBorder="1" applyAlignment="1">
      <alignment vertical="center" wrapText="1"/>
    </xf>
    <xf numFmtId="0" fontId="16" fillId="3" borderId="1" xfId="0" applyFont="1" applyFill="1" applyBorder="1" applyAlignment="1">
      <alignment horizontal="center"/>
    </xf>
    <xf numFmtId="0" fontId="16" fillId="3" borderId="1" xfId="0" applyFont="1" applyFill="1" applyBorder="1" applyAlignment="1">
      <alignment vertical="center" wrapText="1"/>
    </xf>
    <xf numFmtId="43" fontId="17" fillId="3" borderId="1" xfId="1" applyFont="1" applyFill="1" applyBorder="1" applyAlignment="1">
      <alignment horizontal="center" vertical="center"/>
    </xf>
    <xf numFmtId="0" fontId="21" fillId="3" borderId="1" xfId="0" applyFont="1" applyFill="1" applyBorder="1" applyAlignment="1">
      <alignment horizontal="left" vertical="center" wrapText="1"/>
    </xf>
    <xf numFmtId="0" fontId="17" fillId="3" borderId="1" xfId="0" applyFont="1" applyFill="1" applyBorder="1" applyAlignment="1">
      <alignment horizontal="center" vertical="top"/>
    </xf>
    <xf numFmtId="0" fontId="17" fillId="3" borderId="1" xfId="0" applyFont="1" applyFill="1" applyBorder="1" applyAlignment="1">
      <alignment vertical="center"/>
    </xf>
    <xf numFmtId="43" fontId="16" fillId="3" borderId="1" xfId="1" applyFont="1" applyFill="1" applyBorder="1" applyAlignment="1">
      <alignment horizontal="center" vertical="center"/>
    </xf>
    <xf numFmtId="0" fontId="15" fillId="3" borderId="1" xfId="0" applyFont="1" applyFill="1" applyBorder="1" applyAlignment="1">
      <alignment horizontal="left" vertical="center"/>
    </xf>
    <xf numFmtId="0" fontId="18" fillId="3" borderId="1" xfId="0" applyFont="1" applyFill="1" applyBorder="1" applyAlignment="1">
      <alignment horizontal="center" vertical="center"/>
    </xf>
    <xf numFmtId="0" fontId="16" fillId="3" borderId="1" xfId="0" applyFont="1" applyFill="1" applyBorder="1" applyAlignment="1">
      <alignment horizontal="center" vertical="center"/>
    </xf>
    <xf numFmtId="0" fontId="16" fillId="0" borderId="1" xfId="0" applyFont="1" applyBorder="1" applyAlignment="1">
      <alignment vertical="center" wrapText="1"/>
    </xf>
    <xf numFmtId="0" fontId="16" fillId="3" borderId="1" xfId="0" applyFont="1" applyFill="1" applyBorder="1" applyAlignment="1">
      <alignment horizontal="center" vertical="top"/>
    </xf>
    <xf numFmtId="0" fontId="15" fillId="0" borderId="1" xfId="3" applyFont="1" applyBorder="1" applyAlignment="1">
      <alignment horizontal="left" vertical="center" wrapText="1"/>
    </xf>
    <xf numFmtId="0" fontId="15" fillId="0" borderId="1" xfId="0" applyFont="1" applyBorder="1" applyAlignment="1">
      <alignment horizontal="center" vertical="center"/>
    </xf>
    <xf numFmtId="0" fontId="16" fillId="0" borderId="1" xfId="0" applyFont="1" applyBorder="1" applyAlignment="1">
      <alignment horizontal="center" vertical="center"/>
    </xf>
    <xf numFmtId="0" fontId="16" fillId="0" borderId="9" xfId="0" applyFont="1" applyBorder="1" applyAlignment="1">
      <alignment horizontal="center" vertical="center"/>
    </xf>
    <xf numFmtId="0" fontId="13" fillId="14" borderId="5" xfId="0" applyFont="1" applyFill="1" applyBorder="1" applyAlignment="1">
      <alignment vertical="center" wrapText="1"/>
    </xf>
    <xf numFmtId="0" fontId="16" fillId="3" borderId="8" xfId="0" applyFont="1" applyFill="1" applyBorder="1" applyAlignment="1">
      <alignment horizontal="center" vertical="center"/>
    </xf>
    <xf numFmtId="0" fontId="16" fillId="0" borderId="8" xfId="0" applyFont="1" applyBorder="1" applyAlignment="1">
      <alignment horizontal="center" vertical="center"/>
    </xf>
    <xf numFmtId="0" fontId="22" fillId="14" borderId="8" xfId="0" applyFont="1" applyFill="1" applyBorder="1" applyAlignment="1">
      <alignment horizontal="right" vertical="center" wrapText="1"/>
    </xf>
    <xf numFmtId="0" fontId="15" fillId="19" borderId="31" xfId="0" applyFont="1" applyFill="1" applyBorder="1" applyAlignment="1">
      <alignment horizontal="center" vertical="center"/>
    </xf>
    <xf numFmtId="0" fontId="15" fillId="19" borderId="32" xfId="0" applyFont="1" applyFill="1" applyBorder="1" applyAlignment="1">
      <alignment horizontal="left" vertical="center"/>
    </xf>
    <xf numFmtId="0" fontId="15" fillId="20" borderId="32" xfId="0" applyFont="1" applyFill="1" applyBorder="1" applyAlignment="1">
      <alignment horizontal="center" vertical="center"/>
    </xf>
    <xf numFmtId="167" fontId="15" fillId="21" borderId="36" xfId="11" applyNumberFormat="1" applyFont="1" applyFill="1" applyBorder="1" applyAlignment="1">
      <alignment horizontal="left" vertical="center"/>
    </xf>
    <xf numFmtId="167" fontId="15" fillId="21" borderId="37" xfId="11" applyNumberFormat="1" applyFont="1" applyFill="1" applyBorder="1" applyAlignment="1">
      <alignment horizontal="left" vertical="center"/>
    </xf>
    <xf numFmtId="164" fontId="16" fillId="12" borderId="2" xfId="4" applyFont="1" applyFill="1" applyBorder="1" applyAlignment="1">
      <alignment horizontal="center" vertical="center"/>
    </xf>
    <xf numFmtId="0" fontId="16" fillId="3" borderId="3" xfId="3" applyFont="1" applyFill="1" applyBorder="1" applyAlignment="1">
      <alignment horizontal="center" vertical="center"/>
    </xf>
    <xf numFmtId="0" fontId="16" fillId="3" borderId="8" xfId="3" applyFont="1" applyFill="1" applyBorder="1" applyAlignment="1">
      <alignment horizontal="center" vertical="center" wrapText="1"/>
    </xf>
    <xf numFmtId="0" fontId="14" fillId="15" borderId="1" xfId="0" applyFont="1" applyFill="1" applyBorder="1" applyAlignment="1">
      <alignment vertical="center"/>
    </xf>
    <xf numFmtId="0" fontId="15" fillId="8" borderId="1" xfId="3" applyFont="1" applyFill="1" applyBorder="1" applyAlignment="1">
      <alignment vertical="center"/>
    </xf>
    <xf numFmtId="0" fontId="16" fillId="11" borderId="4" xfId="3" applyFont="1" applyFill="1" applyBorder="1" applyAlignment="1">
      <alignment horizontal="center" vertical="center" wrapText="1"/>
    </xf>
    <xf numFmtId="0" fontId="14" fillId="26" borderId="9" xfId="0" applyFont="1" applyFill="1" applyBorder="1" applyAlignment="1">
      <alignment vertical="center" wrapText="1"/>
    </xf>
    <xf numFmtId="0" fontId="15" fillId="26" borderId="9" xfId="3" applyFont="1" applyFill="1" applyBorder="1" applyAlignment="1">
      <alignment vertical="center" wrapText="1"/>
    </xf>
    <xf numFmtId="164" fontId="15" fillId="26" borderId="15" xfId="4" applyFont="1" applyFill="1" applyBorder="1" applyAlignment="1">
      <alignment vertical="center" wrapText="1"/>
    </xf>
    <xf numFmtId="0" fontId="15" fillId="3" borderId="0" xfId="3" applyFont="1" applyFill="1" applyAlignment="1">
      <alignment horizontal="center" vertical="center"/>
    </xf>
    <xf numFmtId="0" fontId="8" fillId="3" borderId="1" xfId="0" applyFont="1" applyFill="1" applyBorder="1" applyAlignment="1">
      <alignment vertical="center" wrapText="1"/>
    </xf>
    <xf numFmtId="0" fontId="8" fillId="3" borderId="1" xfId="0" applyFont="1" applyFill="1" applyBorder="1" applyAlignment="1">
      <alignment horizontal="center" vertical="center"/>
    </xf>
    <xf numFmtId="2" fontId="8" fillId="3" borderId="1" xfId="0" applyNumberFormat="1" applyFont="1" applyFill="1" applyBorder="1" applyAlignment="1">
      <alignment horizontal="right" vertical="center"/>
    </xf>
    <xf numFmtId="0" fontId="24" fillId="0" borderId="0" xfId="3" applyFont="1"/>
    <xf numFmtId="0" fontId="25" fillId="0" borderId="0" xfId="0" applyFont="1"/>
    <xf numFmtId="43" fontId="8" fillId="3" borderId="1" xfId="1" applyFont="1" applyFill="1" applyBorder="1" applyAlignment="1">
      <alignment horizontal="center" vertical="center"/>
    </xf>
    <xf numFmtId="0" fontId="13" fillId="3" borderId="1" xfId="0" applyFont="1" applyFill="1" applyBorder="1" applyAlignment="1">
      <alignment horizontal="center" vertical="center"/>
    </xf>
    <xf numFmtId="0" fontId="13" fillId="0" borderId="1" xfId="0" applyFont="1" applyBorder="1" applyAlignment="1">
      <alignment horizontal="center" vertical="center"/>
    </xf>
    <xf numFmtId="43" fontId="13" fillId="0" borderId="1" xfId="1" applyFont="1" applyFill="1" applyBorder="1" applyAlignment="1">
      <alignment horizontal="center" vertical="center"/>
    </xf>
    <xf numFmtId="0" fontId="13" fillId="3" borderId="1" xfId="0" applyFont="1" applyFill="1" applyBorder="1" applyAlignment="1">
      <alignment vertical="center" wrapText="1"/>
    </xf>
    <xf numFmtId="43" fontId="13" fillId="3" borderId="1" xfId="1" applyFont="1" applyFill="1" applyBorder="1" applyAlignment="1">
      <alignment horizontal="center" vertical="center"/>
    </xf>
    <xf numFmtId="0" fontId="13" fillId="0" borderId="4" xfId="3" applyFont="1" applyBorder="1" applyAlignment="1">
      <alignment horizontal="center" vertical="center" wrapText="1"/>
    </xf>
    <xf numFmtId="0" fontId="13" fillId="0" borderId="1" xfId="3" applyFont="1" applyBorder="1" applyAlignment="1">
      <alignment horizontal="center" vertical="center" wrapText="1"/>
    </xf>
    <xf numFmtId="164" fontId="13" fillId="0" borderId="2" xfId="4" applyFont="1" applyFill="1" applyBorder="1" applyAlignment="1">
      <alignment horizontal="center" vertical="center"/>
    </xf>
    <xf numFmtId="0" fontId="13" fillId="3" borderId="1" xfId="3" applyFont="1" applyFill="1" applyBorder="1" applyAlignment="1">
      <alignment horizontal="center" vertical="center" wrapText="1"/>
    </xf>
    <xf numFmtId="164" fontId="13" fillId="3" borderId="2" xfId="4" applyFont="1" applyFill="1" applyBorder="1" applyAlignment="1">
      <alignment horizontal="center" vertical="center" wrapText="1"/>
    </xf>
    <xf numFmtId="164" fontId="13" fillId="3" borderId="1" xfId="4" applyFont="1" applyFill="1" applyBorder="1" applyAlignment="1">
      <alignment horizontal="center" vertical="center" wrapText="1"/>
    </xf>
    <xf numFmtId="0" fontId="14" fillId="7" borderId="1" xfId="3" applyFont="1" applyFill="1" applyBorder="1" applyAlignment="1">
      <alignment vertical="center" wrapText="1"/>
    </xf>
    <xf numFmtId="0" fontId="16" fillId="7" borderId="1" xfId="3" applyFont="1" applyFill="1" applyBorder="1" applyAlignment="1">
      <alignment horizontal="center" vertical="center" wrapText="1"/>
    </xf>
    <xf numFmtId="164" fontId="16" fillId="7" borderId="1" xfId="4" applyFont="1" applyFill="1" applyBorder="1" applyAlignment="1">
      <alignment horizontal="center" vertical="center" wrapText="1"/>
    </xf>
    <xf numFmtId="0" fontId="14" fillId="4" borderId="1" xfId="3" applyFont="1" applyFill="1" applyBorder="1" applyAlignment="1">
      <alignment vertical="center" wrapText="1"/>
    </xf>
    <xf numFmtId="0" fontId="15" fillId="27" borderId="1" xfId="0" applyFont="1" applyFill="1" applyBorder="1" applyAlignment="1">
      <alignment vertical="center"/>
    </xf>
    <xf numFmtId="0" fontId="16" fillId="27" borderId="1" xfId="3" applyFont="1" applyFill="1" applyBorder="1" applyAlignment="1">
      <alignment horizontal="center" vertical="center" wrapText="1"/>
    </xf>
    <xf numFmtId="164" fontId="16" fillId="27" borderId="1" xfId="4" applyFont="1" applyFill="1" applyBorder="1" applyAlignment="1">
      <alignment horizontal="center" vertical="center" wrapText="1"/>
    </xf>
    <xf numFmtId="0" fontId="7" fillId="27" borderId="1" xfId="0" applyFont="1" applyFill="1" applyBorder="1" applyAlignment="1">
      <alignment horizontal="center" vertical="top"/>
    </xf>
    <xf numFmtId="0" fontId="7" fillId="27" borderId="1" xfId="0" applyFont="1" applyFill="1" applyBorder="1" applyAlignment="1">
      <alignment vertical="center"/>
    </xf>
    <xf numFmtId="0" fontId="2" fillId="27" borderId="1" xfId="0" applyFont="1" applyFill="1" applyBorder="1" applyAlignment="1">
      <alignment horizontal="center" vertical="top"/>
    </xf>
    <xf numFmtId="0" fontId="8" fillId="0" borderId="3" xfId="0" applyFont="1" applyBorder="1" applyAlignment="1">
      <alignment vertical="center" wrapText="1"/>
    </xf>
    <xf numFmtId="0" fontId="17" fillId="0" borderId="1" xfId="0" applyFont="1" applyBorder="1" applyAlignment="1">
      <alignment horizontal="center" vertical="center"/>
    </xf>
    <xf numFmtId="0" fontId="2" fillId="0" borderId="1" xfId="0" applyFont="1" applyBorder="1" applyAlignment="1">
      <alignment horizontal="center" vertical="top"/>
    </xf>
    <xf numFmtId="0" fontId="2" fillId="3" borderId="1" xfId="0" applyFont="1" applyFill="1" applyBorder="1" applyAlignment="1">
      <alignment horizontal="center" vertical="center"/>
    </xf>
    <xf numFmtId="0" fontId="17" fillId="0" borderId="8" xfId="3" applyFont="1" applyBorder="1"/>
    <xf numFmtId="0" fontId="17" fillId="0" borderId="14" xfId="3" applyFont="1" applyBorder="1"/>
    <xf numFmtId="0" fontId="17" fillId="0" borderId="17" xfId="3" applyFont="1" applyBorder="1"/>
    <xf numFmtId="0" fontId="17" fillId="0" borderId="26" xfId="3" applyFont="1" applyBorder="1"/>
    <xf numFmtId="0" fontId="17" fillId="0" borderId="29" xfId="3" applyFont="1" applyBorder="1"/>
    <xf numFmtId="168" fontId="17" fillId="0" borderId="8" xfId="3" applyNumberFormat="1" applyFont="1" applyBorder="1"/>
    <xf numFmtId="168" fontId="13" fillId="0" borderId="8" xfId="3" applyNumberFormat="1" applyFont="1" applyBorder="1"/>
    <xf numFmtId="0" fontId="17" fillId="26" borderId="8" xfId="3" applyFont="1" applyFill="1" applyBorder="1"/>
    <xf numFmtId="0" fontId="17" fillId="7" borderId="8" xfId="3" applyFont="1" applyFill="1" applyBorder="1"/>
    <xf numFmtId="0" fontId="17" fillId="27" borderId="8" xfId="3" applyFont="1" applyFill="1" applyBorder="1"/>
    <xf numFmtId="0" fontId="17" fillId="18" borderId="10" xfId="3" applyFont="1" applyFill="1" applyBorder="1"/>
    <xf numFmtId="0" fontId="13" fillId="0" borderId="8" xfId="3" applyFont="1" applyBorder="1"/>
    <xf numFmtId="0" fontId="16" fillId="3" borderId="6" xfId="3" applyFont="1" applyFill="1" applyBorder="1" applyAlignment="1">
      <alignment horizontal="center" vertical="center"/>
    </xf>
    <xf numFmtId="0" fontId="13" fillId="14" borderId="9" xfId="3" applyFont="1" applyFill="1" applyBorder="1" applyAlignment="1">
      <alignment vertical="center" wrapText="1"/>
    </xf>
    <xf numFmtId="164" fontId="16" fillId="3" borderId="9" xfId="4" applyFont="1" applyFill="1" applyBorder="1" applyAlignment="1">
      <alignment horizontal="center" vertical="center" wrapText="1"/>
    </xf>
    <xf numFmtId="169" fontId="20" fillId="0" borderId="0" xfId="3" applyNumberFormat="1" applyFont="1"/>
    <xf numFmtId="169" fontId="15" fillId="6" borderId="16" xfId="3" applyNumberFormat="1" applyFont="1" applyFill="1" applyBorder="1" applyAlignment="1">
      <alignment horizontal="center" vertical="center" wrapText="1"/>
    </xf>
    <xf numFmtId="169" fontId="17" fillId="0" borderId="8" xfId="3" applyNumberFormat="1" applyFont="1" applyBorder="1"/>
    <xf numFmtId="169" fontId="17" fillId="0" borderId="14" xfId="3" applyNumberFormat="1" applyFont="1" applyBorder="1"/>
    <xf numFmtId="169" fontId="16" fillId="10" borderId="8" xfId="4" applyNumberFormat="1" applyFont="1" applyFill="1" applyBorder="1" applyAlignment="1">
      <alignment horizontal="center" vertical="center" wrapText="1"/>
    </xf>
    <xf numFmtId="169" fontId="17" fillId="0" borderId="17" xfId="3" applyNumberFormat="1" applyFont="1" applyBorder="1"/>
    <xf numFmtId="169" fontId="15" fillId="8" borderId="1" xfId="3" applyNumberFormat="1" applyFont="1" applyFill="1" applyBorder="1" applyAlignment="1">
      <alignment vertical="center" wrapText="1"/>
    </xf>
    <xf numFmtId="169" fontId="16" fillId="10" borderId="2" xfId="4" applyNumberFormat="1" applyFont="1" applyFill="1" applyBorder="1" applyAlignment="1">
      <alignment horizontal="center" vertical="center" wrapText="1"/>
    </xf>
    <xf numFmtId="169" fontId="17" fillId="0" borderId="27" xfId="3" applyNumberFormat="1" applyFont="1" applyBorder="1"/>
    <xf numFmtId="169" fontId="17" fillId="0" borderId="29" xfId="3" applyNumberFormat="1" applyFont="1" applyBorder="1"/>
    <xf numFmtId="169" fontId="16" fillId="7" borderId="14" xfId="4" applyNumberFormat="1" applyFont="1" applyFill="1" applyBorder="1" applyAlignment="1">
      <alignment horizontal="center" vertical="center"/>
    </xf>
    <xf numFmtId="169" fontId="21" fillId="26" borderId="8" xfId="3" applyNumberFormat="1" applyFont="1" applyFill="1" applyBorder="1"/>
    <xf numFmtId="169" fontId="17" fillId="7" borderId="8" xfId="3" applyNumberFormat="1" applyFont="1" applyFill="1" applyBorder="1"/>
    <xf numFmtId="169" fontId="17" fillId="27" borderId="8" xfId="3" applyNumberFormat="1" applyFont="1" applyFill="1" applyBorder="1"/>
    <xf numFmtId="169" fontId="17" fillId="18" borderId="8" xfId="3" applyNumberFormat="1" applyFont="1" applyFill="1" applyBorder="1"/>
    <xf numFmtId="169" fontId="13" fillId="0" borderId="8" xfId="3" applyNumberFormat="1" applyFont="1" applyBorder="1"/>
    <xf numFmtId="169" fontId="15" fillId="19" borderId="33" xfId="0" applyNumberFormat="1" applyFont="1" applyFill="1" applyBorder="1" applyAlignment="1">
      <alignment horizontal="left" vertical="center"/>
    </xf>
    <xf numFmtId="169" fontId="15" fillId="21" borderId="38" xfId="11" applyNumberFormat="1" applyFont="1" applyFill="1" applyBorder="1" applyAlignment="1">
      <alignment horizontal="left" vertical="center"/>
    </xf>
    <xf numFmtId="169" fontId="3" fillId="0" borderId="0" xfId="3" applyNumberFormat="1"/>
    <xf numFmtId="0" fontId="13" fillId="3" borderId="4" xfId="3" applyFont="1" applyFill="1" applyBorder="1" applyAlignment="1">
      <alignment horizontal="center" vertical="center" wrapText="1"/>
    </xf>
    <xf numFmtId="2" fontId="16" fillId="0" borderId="4" xfId="3" applyNumberFormat="1" applyFont="1" applyBorder="1" applyAlignment="1">
      <alignment horizontal="center" vertical="center" wrapText="1"/>
    </xf>
    <xf numFmtId="2" fontId="16" fillId="0" borderId="1" xfId="3" applyNumberFormat="1" applyFont="1" applyBorder="1" applyAlignment="1">
      <alignment horizontal="center" vertical="center" wrapText="1"/>
    </xf>
    <xf numFmtId="0" fontId="13" fillId="0" borderId="9" xfId="0" applyFont="1" applyBorder="1" applyAlignment="1">
      <alignment vertical="center" wrapText="1"/>
    </xf>
    <xf numFmtId="169" fontId="13" fillId="0" borderId="17" xfId="3" applyNumberFormat="1" applyFont="1" applyBorder="1"/>
    <xf numFmtId="0" fontId="13" fillId="0" borderId="6" xfId="3" applyFont="1" applyBorder="1" applyAlignment="1">
      <alignment horizontal="center" vertical="center" wrapText="1"/>
    </xf>
    <xf numFmtId="0" fontId="13" fillId="0" borderId="9" xfId="3" applyFont="1" applyBorder="1" applyAlignment="1">
      <alignment horizontal="center" vertical="center" wrapText="1"/>
    </xf>
    <xf numFmtId="169" fontId="13" fillId="0" borderId="14" xfId="3" applyNumberFormat="1" applyFont="1" applyBorder="1"/>
    <xf numFmtId="164" fontId="13" fillId="12" borderId="2" xfId="4" applyFont="1" applyFill="1" applyBorder="1" applyAlignment="1">
      <alignment horizontal="center" vertical="center" wrapText="1"/>
    </xf>
    <xf numFmtId="2" fontId="13" fillId="3" borderId="1" xfId="0" applyNumberFormat="1" applyFont="1" applyFill="1" applyBorder="1" applyAlignment="1">
      <alignment horizontal="right" vertical="center"/>
    </xf>
    <xf numFmtId="2" fontId="5" fillId="0" borderId="1" xfId="3" applyNumberFormat="1" applyFont="1" applyBorder="1" applyAlignment="1">
      <alignment horizontal="center" vertical="center" wrapText="1"/>
    </xf>
    <xf numFmtId="0" fontId="9" fillId="0" borderId="1" xfId="0" applyFont="1" applyBorder="1" applyAlignment="1">
      <alignment vertical="center"/>
    </xf>
    <xf numFmtId="0" fontId="9" fillId="0" borderId="1" xfId="0" applyFont="1" applyBorder="1" applyAlignment="1">
      <alignment horizontal="center" vertical="center"/>
    </xf>
    <xf numFmtId="0" fontId="8" fillId="0" borderId="1" xfId="0" applyFont="1" applyBorder="1" applyAlignment="1">
      <alignment horizontal="center" vertical="center"/>
    </xf>
    <xf numFmtId="43" fontId="8" fillId="0" borderId="1" xfId="1" applyFont="1" applyFill="1" applyBorder="1" applyAlignment="1">
      <alignment horizontal="center" vertical="center"/>
    </xf>
    <xf numFmtId="0" fontId="16" fillId="0" borderId="1" xfId="3" applyFont="1" applyBorder="1" applyAlignment="1">
      <alignment horizontal="center" vertical="center"/>
    </xf>
    <xf numFmtId="0" fontId="16" fillId="0" borderId="8" xfId="3" applyFont="1" applyBorder="1" applyAlignment="1">
      <alignment horizontal="center" vertical="center" wrapText="1"/>
    </xf>
    <xf numFmtId="0" fontId="16" fillId="0" borderId="3" xfId="3" applyFont="1" applyBorder="1" applyAlignment="1">
      <alignment horizontal="center" vertical="center"/>
    </xf>
    <xf numFmtId="0" fontId="13" fillId="0" borderId="2" xfId="0" applyFont="1" applyBorder="1" applyAlignment="1">
      <alignment vertical="center" wrapText="1"/>
    </xf>
    <xf numFmtId="167" fontId="15" fillId="23" borderId="8" xfId="11" applyNumberFormat="1" applyFont="1" applyFill="1" applyBorder="1" applyAlignment="1">
      <alignment horizontal="center" vertical="center"/>
    </xf>
    <xf numFmtId="2" fontId="16" fillId="0" borderId="8" xfId="11" applyNumberFormat="1" applyFont="1" applyFill="1" applyBorder="1" applyAlignment="1">
      <alignment horizontal="center" vertical="center"/>
    </xf>
    <xf numFmtId="167" fontId="16" fillId="0" borderId="8" xfId="11" applyNumberFormat="1" applyFont="1" applyFill="1" applyBorder="1" applyAlignment="1">
      <alignment horizontal="center" vertical="center"/>
    </xf>
    <xf numFmtId="167" fontId="15" fillId="0" borderId="8" xfId="11" applyNumberFormat="1" applyFont="1" applyFill="1" applyBorder="1" applyAlignment="1">
      <alignment horizontal="center" vertical="center"/>
    </xf>
    <xf numFmtId="164" fontId="16" fillId="0" borderId="8" xfId="4" applyFont="1" applyFill="1" applyBorder="1" applyAlignment="1">
      <alignment horizontal="center" vertical="center" wrapText="1"/>
    </xf>
    <xf numFmtId="0" fontId="13" fillId="0" borderId="13" xfId="0" applyFont="1" applyBorder="1" applyAlignment="1">
      <alignment horizontal="right" vertical="center" wrapText="1"/>
    </xf>
    <xf numFmtId="0" fontId="19" fillId="0" borderId="12" xfId="0" applyFont="1" applyBorder="1" applyAlignment="1">
      <alignment wrapText="1"/>
    </xf>
    <xf numFmtId="0" fontId="19" fillId="0" borderId="2" xfId="0" applyFont="1" applyBorder="1" applyAlignment="1">
      <alignment wrapText="1"/>
    </xf>
    <xf numFmtId="0" fontId="13" fillId="0" borderId="2" xfId="3" applyFont="1" applyBorder="1" applyAlignment="1">
      <alignment vertical="center" wrapText="1"/>
    </xf>
    <xf numFmtId="169" fontId="17" fillId="0" borderId="10" xfId="3" applyNumberFormat="1" applyFont="1" applyBorder="1"/>
    <xf numFmtId="164" fontId="15" fillId="0" borderId="12" xfId="4" applyFont="1" applyFill="1" applyBorder="1" applyAlignment="1">
      <alignment vertical="center" wrapText="1"/>
    </xf>
    <xf numFmtId="169" fontId="16" fillId="0" borderId="38" xfId="11" applyNumberFormat="1" applyFont="1" applyFill="1" applyBorder="1" applyAlignment="1">
      <alignment horizontal="center" vertical="center"/>
    </xf>
    <xf numFmtId="0" fontId="13" fillId="0" borderId="1" xfId="0" applyFont="1" applyBorder="1" applyAlignment="1">
      <alignment horizontal="left" vertical="center" wrapText="1"/>
    </xf>
    <xf numFmtId="0" fontId="13" fillId="0" borderId="13" xfId="0" applyFont="1" applyBorder="1" applyAlignment="1">
      <alignment horizontal="left" vertical="center" wrapText="1"/>
    </xf>
    <xf numFmtId="0" fontId="34" fillId="28" borderId="4" xfId="3" applyFont="1" applyFill="1" applyBorder="1" applyAlignment="1">
      <alignment horizontal="center" vertical="center"/>
    </xf>
    <xf numFmtId="0" fontId="35" fillId="28" borderId="1" xfId="3" applyFont="1" applyFill="1" applyBorder="1" applyAlignment="1">
      <alignment vertical="center" wrapText="1"/>
    </xf>
    <xf numFmtId="0" fontId="34" fillId="28" borderId="1" xfId="3" applyFont="1" applyFill="1" applyBorder="1" applyAlignment="1">
      <alignment horizontal="center" vertical="center" wrapText="1"/>
    </xf>
    <xf numFmtId="164" fontId="34" fillId="28" borderId="1" xfId="4" applyFont="1" applyFill="1" applyBorder="1" applyAlignment="1">
      <alignment horizontal="center" vertical="center" wrapText="1"/>
    </xf>
    <xf numFmtId="0" fontId="36" fillId="28" borderId="8" xfId="3" applyFont="1" applyFill="1" applyBorder="1" applyAlignment="1">
      <alignment vertical="center"/>
    </xf>
    <xf numFmtId="169" fontId="36" fillId="28" borderId="8" xfId="3" applyNumberFormat="1" applyFont="1" applyFill="1" applyBorder="1" applyAlignment="1">
      <alignment vertical="center"/>
    </xf>
    <xf numFmtId="0" fontId="2" fillId="3" borderId="4" xfId="3" applyFont="1" applyFill="1" applyBorder="1" applyAlignment="1">
      <alignment horizontal="center" vertical="center"/>
    </xf>
    <xf numFmtId="0" fontId="8" fillId="14" borderId="1" xfId="3" applyFont="1" applyFill="1" applyBorder="1" applyAlignment="1">
      <alignment vertical="center" wrapText="1"/>
    </xf>
    <xf numFmtId="0" fontId="2" fillId="3" borderId="1" xfId="3" applyFont="1" applyFill="1" applyBorder="1" applyAlignment="1">
      <alignment horizontal="center" vertical="center" wrapText="1"/>
    </xf>
    <xf numFmtId="164" fontId="2" fillId="3" borderId="1" xfId="4" applyFont="1" applyFill="1" applyBorder="1" applyAlignment="1">
      <alignment horizontal="center" vertical="center" wrapText="1"/>
    </xf>
    <xf numFmtId="0" fontId="9" fillId="0" borderId="8" xfId="3" applyFont="1" applyBorder="1"/>
    <xf numFmtId="169" fontId="9" fillId="0" borderId="8" xfId="3" applyNumberFormat="1" applyFont="1" applyBorder="1"/>
    <xf numFmtId="0" fontId="38" fillId="0" borderId="1" xfId="0" applyFont="1" applyBorder="1" applyAlignment="1">
      <alignment vertical="center" wrapText="1"/>
    </xf>
    <xf numFmtId="0" fontId="31" fillId="24" borderId="39" xfId="0" applyFont="1" applyFill="1" applyBorder="1" applyAlignment="1">
      <alignment horizontal="center" vertical="center" wrapText="1"/>
    </xf>
    <xf numFmtId="0" fontId="31" fillId="24" borderId="40" xfId="0" applyFont="1" applyFill="1" applyBorder="1" applyAlignment="1">
      <alignment horizontal="right" vertical="center" wrapText="1"/>
    </xf>
    <xf numFmtId="0" fontId="31" fillId="22" borderId="40" xfId="0" applyFont="1" applyFill="1" applyBorder="1" applyAlignment="1">
      <alignment horizontal="center" vertical="center" wrapText="1"/>
    </xf>
    <xf numFmtId="0" fontId="39" fillId="24" borderId="40" xfId="0" applyFont="1" applyFill="1" applyBorder="1" applyAlignment="1">
      <alignment horizontal="right" vertical="center" wrapText="1"/>
    </xf>
    <xf numFmtId="169" fontId="31" fillId="24" borderId="34" xfId="11" applyNumberFormat="1" applyFont="1" applyFill="1" applyBorder="1" applyAlignment="1">
      <alignment horizontal="center" vertical="center"/>
    </xf>
    <xf numFmtId="0" fontId="14" fillId="0" borderId="11" xfId="0" applyFont="1" applyBorder="1" applyAlignment="1">
      <alignment vertical="center" wrapText="1"/>
    </xf>
    <xf numFmtId="0" fontId="31" fillId="24" borderId="1" xfId="0" applyFont="1" applyFill="1" applyBorder="1" applyAlignment="1">
      <alignment horizontal="center" vertical="center" wrapText="1"/>
    </xf>
    <xf numFmtId="0" fontId="31" fillId="24" borderId="1" xfId="0" applyFont="1" applyFill="1" applyBorder="1" applyAlignment="1">
      <alignment horizontal="right" vertical="center" wrapText="1"/>
    </xf>
    <xf numFmtId="0" fontId="31" fillId="22" borderId="1" xfId="0" applyFont="1" applyFill="1" applyBorder="1" applyAlignment="1">
      <alignment horizontal="center" vertical="center" wrapText="1"/>
    </xf>
    <xf numFmtId="0" fontId="39" fillId="24" borderId="1" xfId="0" applyFont="1" applyFill="1" applyBorder="1" applyAlignment="1">
      <alignment horizontal="right" vertical="center" wrapText="1"/>
    </xf>
    <xf numFmtId="169" fontId="31" fillId="24" borderId="1" xfId="11" applyNumberFormat="1" applyFont="1" applyFill="1" applyBorder="1" applyAlignment="1">
      <alignment horizontal="center" vertical="center"/>
    </xf>
    <xf numFmtId="0" fontId="40" fillId="14" borderId="1" xfId="0" applyFont="1" applyFill="1" applyBorder="1" applyAlignment="1">
      <alignment vertical="center" wrapText="1"/>
    </xf>
    <xf numFmtId="0" fontId="30" fillId="0" borderId="12" xfId="0" applyFont="1" applyBorder="1" applyAlignment="1">
      <alignment wrapText="1"/>
    </xf>
    <xf numFmtId="169" fontId="17" fillId="0" borderId="10" xfId="3" applyNumberFormat="1" applyFont="1" applyBorder="1" applyAlignment="1">
      <alignment vertical="center"/>
    </xf>
    <xf numFmtId="0" fontId="29" fillId="0" borderId="41" xfId="0" applyFont="1" applyBorder="1" applyAlignment="1">
      <alignment vertical="center" wrapText="1"/>
    </xf>
    <xf numFmtId="0" fontId="28" fillId="0" borderId="41" xfId="0" applyFont="1" applyBorder="1" applyAlignment="1">
      <alignment horizontal="center" vertical="center" wrapText="1"/>
    </xf>
    <xf numFmtId="169" fontId="17" fillId="0" borderId="10" xfId="3" applyNumberFormat="1" applyFont="1" applyBorder="1" applyAlignment="1">
      <alignment horizontal="center" vertical="center"/>
    </xf>
    <xf numFmtId="0" fontId="16" fillId="3" borderId="1" xfId="3" applyFont="1" applyFill="1" applyBorder="1" applyAlignment="1">
      <alignment horizontal="center" vertical="center"/>
    </xf>
    <xf numFmtId="0" fontId="20" fillId="0" borderId="1" xfId="3" applyFont="1" applyBorder="1"/>
    <xf numFmtId="0" fontId="15" fillId="6" borderId="1" xfId="3" applyFont="1" applyFill="1" applyBorder="1" applyAlignment="1">
      <alignment horizontal="center" vertical="center" wrapText="1"/>
    </xf>
    <xf numFmtId="164" fontId="16" fillId="12" borderId="1" xfId="4" applyFont="1" applyFill="1" applyBorder="1" applyAlignment="1">
      <alignment horizontal="center" vertical="center" wrapText="1"/>
    </xf>
    <xf numFmtId="0" fontId="17" fillId="0" borderId="1" xfId="3" applyFont="1" applyBorder="1"/>
    <xf numFmtId="164" fontId="16" fillId="7" borderId="1" xfId="4" applyFont="1" applyFill="1" applyBorder="1" applyAlignment="1">
      <alignment horizontal="center" vertical="center"/>
    </xf>
    <xf numFmtId="164" fontId="16" fillId="10" borderId="1" xfId="4" applyFont="1" applyFill="1" applyBorder="1" applyAlignment="1">
      <alignment horizontal="center" vertical="center" wrapText="1"/>
    </xf>
    <xf numFmtId="0" fontId="13" fillId="0" borderId="1" xfId="3" applyFont="1" applyBorder="1"/>
    <xf numFmtId="164" fontId="13" fillId="0" borderId="1" xfId="4" applyFont="1" applyFill="1" applyBorder="1" applyAlignment="1">
      <alignment horizontal="center" vertical="center" wrapText="1"/>
    </xf>
    <xf numFmtId="164" fontId="15" fillId="8" borderId="1" xfId="4" applyFont="1" applyFill="1" applyBorder="1" applyAlignment="1">
      <alignment vertical="center"/>
    </xf>
    <xf numFmtId="164" fontId="16" fillId="0" borderId="1" xfId="4" applyFont="1" applyFill="1" applyBorder="1" applyAlignment="1">
      <alignment horizontal="center" vertical="center" wrapText="1"/>
    </xf>
    <xf numFmtId="164" fontId="15" fillId="8" borderId="1" xfId="4" applyFont="1" applyFill="1" applyBorder="1" applyAlignment="1">
      <alignment vertical="center" wrapText="1"/>
    </xf>
    <xf numFmtId="0" fontId="15" fillId="3" borderId="46" xfId="3" applyFont="1" applyFill="1" applyBorder="1" applyAlignment="1">
      <alignment horizontal="center" vertical="center"/>
    </xf>
    <xf numFmtId="169" fontId="20" fillId="0" borderId="47" xfId="3" applyNumberFormat="1" applyFont="1" applyBorder="1"/>
    <xf numFmtId="0" fontId="15" fillId="6" borderId="46" xfId="3" applyFont="1" applyFill="1" applyBorder="1" applyAlignment="1">
      <alignment horizontal="center" vertical="center" wrapText="1"/>
    </xf>
    <xf numFmtId="169" fontId="15" fillId="6" borderId="47" xfId="3" applyNumberFormat="1" applyFont="1" applyFill="1" applyBorder="1" applyAlignment="1">
      <alignment horizontal="center" vertical="center" wrapText="1"/>
    </xf>
    <xf numFmtId="0" fontId="16" fillId="3" borderId="46" xfId="3" applyFont="1" applyFill="1" applyBorder="1" applyAlignment="1">
      <alignment horizontal="center" vertical="center"/>
    </xf>
    <xf numFmtId="169" fontId="17" fillId="0" borderId="47" xfId="3" applyNumberFormat="1" applyFont="1" applyBorder="1"/>
    <xf numFmtId="0" fontId="15" fillId="7" borderId="46" xfId="3" applyFont="1" applyFill="1" applyBorder="1" applyAlignment="1">
      <alignment horizontal="center" vertical="center"/>
    </xf>
    <xf numFmtId="169" fontId="16" fillId="7" borderId="47" xfId="4" applyNumberFormat="1" applyFont="1" applyFill="1" applyBorder="1" applyAlignment="1">
      <alignment horizontal="center" vertical="center"/>
    </xf>
    <xf numFmtId="169" fontId="15" fillId="8" borderId="47" xfId="3" applyNumberFormat="1" applyFont="1" applyFill="1" applyBorder="1" applyAlignment="1">
      <alignment vertical="center" wrapText="1"/>
    </xf>
    <xf numFmtId="0" fontId="16" fillId="0" borderId="46" xfId="3" applyFont="1" applyBorder="1" applyAlignment="1">
      <alignment horizontal="center" vertical="center"/>
    </xf>
    <xf numFmtId="0" fontId="15" fillId="8" borderId="46" xfId="3" applyFont="1" applyFill="1" applyBorder="1" applyAlignment="1">
      <alignment vertical="center" wrapText="1"/>
    </xf>
    <xf numFmtId="0" fontId="16" fillId="3" borderId="48" xfId="3" applyFont="1" applyFill="1" applyBorder="1" applyAlignment="1">
      <alignment horizontal="center" vertical="center"/>
    </xf>
    <xf numFmtId="0" fontId="13" fillId="14" borderId="49" xfId="3" applyFont="1" applyFill="1" applyBorder="1" applyAlignment="1">
      <alignment vertical="center" wrapText="1"/>
    </xf>
    <xf numFmtId="0" fontId="16" fillId="3" borderId="49" xfId="3" applyFont="1" applyFill="1" applyBorder="1" applyAlignment="1">
      <alignment horizontal="center" vertical="center" wrapText="1"/>
    </xf>
    <xf numFmtId="164" fontId="16" fillId="3" borderId="49" xfId="4" applyFont="1" applyFill="1" applyBorder="1" applyAlignment="1">
      <alignment horizontal="center" vertical="center" wrapText="1"/>
    </xf>
    <xf numFmtId="0" fontId="17" fillId="0" borderId="49" xfId="3" applyFont="1" applyBorder="1"/>
    <xf numFmtId="169" fontId="17" fillId="0" borderId="50" xfId="3" applyNumberFormat="1" applyFont="1" applyBorder="1"/>
    <xf numFmtId="0" fontId="9" fillId="0" borderId="1" xfId="3" applyFont="1" applyBorder="1"/>
    <xf numFmtId="169" fontId="9" fillId="0" borderId="2" xfId="3" applyNumberFormat="1" applyFont="1" applyBorder="1"/>
    <xf numFmtId="0" fontId="16" fillId="4" borderId="1" xfId="3" applyFont="1" applyFill="1" applyBorder="1" applyAlignment="1">
      <alignment horizontal="center" vertical="center" wrapText="1"/>
    </xf>
    <xf numFmtId="0" fontId="17" fillId="4" borderId="8" xfId="3" applyFont="1" applyFill="1" applyBorder="1"/>
    <xf numFmtId="169" fontId="17" fillId="4" borderId="8" xfId="3" applyNumberFormat="1" applyFont="1" applyFill="1" applyBorder="1"/>
    <xf numFmtId="0" fontId="15" fillId="0" borderId="4" xfId="3" applyFont="1" applyBorder="1" applyAlignment="1">
      <alignment horizontal="center" vertical="center" wrapText="1"/>
    </xf>
    <xf numFmtId="0" fontId="31" fillId="4" borderId="4" xfId="3" applyFont="1" applyFill="1" applyBorder="1" applyAlignment="1">
      <alignment horizontal="center" vertical="center"/>
    </xf>
    <xf numFmtId="0" fontId="32" fillId="4" borderId="1" xfId="3" applyFont="1" applyFill="1" applyBorder="1" applyAlignment="1">
      <alignment vertical="center" wrapText="1"/>
    </xf>
    <xf numFmtId="0" fontId="31" fillId="4" borderId="1" xfId="3" applyFont="1" applyFill="1" applyBorder="1" applyAlignment="1">
      <alignment horizontal="center" vertical="center" wrapText="1"/>
    </xf>
    <xf numFmtId="164" fontId="31" fillId="4" borderId="1" xfId="4" applyFont="1" applyFill="1" applyBorder="1" applyAlignment="1">
      <alignment horizontal="center" vertical="center" wrapText="1"/>
    </xf>
    <xf numFmtId="0" fontId="33" fillId="4" borderId="8" xfId="3" applyFont="1" applyFill="1" applyBorder="1"/>
    <xf numFmtId="169" fontId="33" fillId="4" borderId="8" xfId="3" applyNumberFormat="1" applyFont="1" applyFill="1" applyBorder="1"/>
    <xf numFmtId="0" fontId="31" fillId="29" borderId="18" xfId="3" applyFont="1" applyFill="1" applyBorder="1" applyAlignment="1">
      <alignment vertical="center" wrapText="1"/>
    </xf>
    <xf numFmtId="0" fontId="31" fillId="29" borderId="19" xfId="3" applyFont="1" applyFill="1" applyBorder="1" applyAlignment="1">
      <alignment vertical="center" wrapText="1"/>
    </xf>
    <xf numFmtId="164" fontId="31" fillId="30" borderId="20" xfId="4" applyFont="1" applyFill="1" applyBorder="1" applyAlignment="1">
      <alignment vertical="center"/>
    </xf>
    <xf numFmtId="0" fontId="33" fillId="4" borderId="21" xfId="3" applyFont="1" applyFill="1" applyBorder="1"/>
    <xf numFmtId="169" fontId="33" fillId="4" borderId="22" xfId="3" applyNumberFormat="1" applyFont="1" applyFill="1" applyBorder="1"/>
    <xf numFmtId="164" fontId="16" fillId="4" borderId="1" xfId="4" applyFont="1" applyFill="1" applyBorder="1" applyAlignment="1">
      <alignment horizontal="center" vertical="center" wrapText="1"/>
    </xf>
    <xf numFmtId="0" fontId="13" fillId="0" borderId="3" xfId="0" applyFont="1" applyBorder="1" applyAlignment="1">
      <alignment vertical="center" wrapText="1"/>
    </xf>
    <xf numFmtId="0" fontId="7" fillId="7" borderId="42" xfId="3" applyFont="1" applyFill="1" applyBorder="1" applyAlignment="1">
      <alignment horizontal="center" vertical="center"/>
    </xf>
    <xf numFmtId="169" fontId="16" fillId="7" borderId="47" xfId="3" applyNumberFormat="1" applyFont="1" applyFill="1" applyBorder="1" applyAlignment="1">
      <alignment horizontal="center" vertical="center"/>
    </xf>
    <xf numFmtId="0" fontId="7" fillId="9" borderId="42" xfId="3" applyFont="1" applyFill="1" applyBorder="1" applyAlignment="1">
      <alignment horizontal="center" vertical="center" wrapText="1"/>
    </xf>
    <xf numFmtId="169" fontId="16" fillId="10" borderId="47" xfId="3" applyNumberFormat="1" applyFont="1" applyFill="1" applyBorder="1" applyAlignment="1">
      <alignment horizontal="center" vertical="center" wrapText="1"/>
    </xf>
    <xf numFmtId="0" fontId="8" fillId="3" borderId="42" xfId="3" applyFont="1" applyFill="1" applyBorder="1" applyAlignment="1">
      <alignment horizontal="center" vertical="center"/>
    </xf>
    <xf numFmtId="164" fontId="13" fillId="0" borderId="1" xfId="4" applyFont="1" applyBorder="1"/>
    <xf numFmtId="0" fontId="7" fillId="13" borderId="42" xfId="3" applyFont="1" applyFill="1" applyBorder="1" applyAlignment="1">
      <alignment vertical="center"/>
    </xf>
    <xf numFmtId="0" fontId="7" fillId="4" borderId="4" xfId="3" applyFont="1" applyFill="1" applyBorder="1" applyAlignment="1">
      <alignment horizontal="center" vertical="center"/>
    </xf>
    <xf numFmtId="0" fontId="8" fillId="3" borderId="1" xfId="0" applyFont="1" applyFill="1" applyBorder="1" applyAlignment="1">
      <alignment horizontal="center"/>
    </xf>
    <xf numFmtId="0" fontId="7" fillId="18" borderId="2" xfId="3" applyFont="1" applyFill="1" applyBorder="1" applyAlignment="1">
      <alignment vertical="center" wrapText="1"/>
    </xf>
    <xf numFmtId="0" fontId="31" fillId="25" borderId="4" xfId="3" applyFont="1" applyFill="1" applyBorder="1" applyAlignment="1">
      <alignment horizontal="center" vertical="center"/>
    </xf>
    <xf numFmtId="0" fontId="32" fillId="25" borderId="1" xfId="3" applyFont="1" applyFill="1" applyBorder="1" applyAlignment="1">
      <alignment vertical="center" wrapText="1"/>
    </xf>
    <xf numFmtId="0" fontId="31" fillId="25" borderId="1" xfId="3" applyFont="1" applyFill="1" applyBorder="1" applyAlignment="1">
      <alignment horizontal="center" vertical="center" wrapText="1"/>
    </xf>
    <xf numFmtId="164" fontId="31" fillId="25" borderId="1" xfId="4" applyFont="1" applyFill="1" applyBorder="1" applyAlignment="1">
      <alignment horizontal="center" vertical="center" wrapText="1"/>
    </xf>
    <xf numFmtId="0" fontId="33" fillId="25" borderId="8" xfId="3" applyFont="1" applyFill="1" applyBorder="1"/>
    <xf numFmtId="169" fontId="33" fillId="25" borderId="8" xfId="3" applyNumberFormat="1" applyFont="1" applyFill="1" applyBorder="1"/>
    <xf numFmtId="0" fontId="7" fillId="21" borderId="35" xfId="11" applyNumberFormat="1" applyFont="1" applyFill="1" applyBorder="1" applyAlignment="1">
      <alignment horizontal="center" vertical="center"/>
    </xf>
    <xf numFmtId="0" fontId="2" fillId="0" borderId="3" xfId="3" applyFont="1" applyBorder="1" applyAlignment="1">
      <alignment horizontal="center" vertical="center"/>
    </xf>
    <xf numFmtId="0" fontId="2" fillId="0" borderId="4" xfId="3" applyFont="1" applyBorder="1" applyAlignment="1">
      <alignment horizontal="center" vertical="center"/>
    </xf>
    <xf numFmtId="0" fontId="7" fillId="0" borderId="35" xfId="11" applyNumberFormat="1" applyFont="1" applyFill="1" applyBorder="1" applyAlignment="1">
      <alignment horizontal="center" vertical="center"/>
    </xf>
    <xf numFmtId="167" fontId="15" fillId="0" borderId="36" xfId="11" applyNumberFormat="1" applyFont="1" applyFill="1" applyBorder="1" applyAlignment="1">
      <alignment horizontal="left" vertical="center"/>
    </xf>
    <xf numFmtId="167" fontId="15" fillId="0" borderId="37" xfId="11" applyNumberFormat="1" applyFont="1" applyFill="1" applyBorder="1" applyAlignment="1">
      <alignment horizontal="left" vertical="center"/>
    </xf>
    <xf numFmtId="169" fontId="15" fillId="0" borderId="38" xfId="11" applyNumberFormat="1" applyFont="1" applyFill="1" applyBorder="1" applyAlignment="1">
      <alignment horizontal="left" vertical="center"/>
    </xf>
    <xf numFmtId="0" fontId="7" fillId="0" borderId="4" xfId="3" applyFont="1" applyBorder="1" applyAlignment="1">
      <alignment horizontal="center" vertical="center"/>
    </xf>
    <xf numFmtId="0" fontId="17" fillId="0" borderId="1" xfId="3" applyFont="1" applyBorder="1" applyAlignment="1">
      <alignment vertical="center"/>
    </xf>
    <xf numFmtId="169" fontId="17" fillId="0" borderId="47" xfId="3" applyNumberFormat="1" applyFont="1" applyBorder="1" applyAlignment="1">
      <alignment vertical="center" wrapText="1"/>
    </xf>
    <xf numFmtId="0" fontId="41" fillId="0" borderId="0" xfId="0" applyFont="1"/>
    <xf numFmtId="0" fontId="15" fillId="0" borderId="0" xfId="3" applyFont="1" applyAlignment="1">
      <alignment vertical="center" wrapText="1"/>
    </xf>
    <xf numFmtId="0" fontId="41" fillId="0" borderId="1" xfId="0" applyFont="1" applyBorder="1"/>
    <xf numFmtId="0" fontId="42" fillId="0" borderId="1" xfId="0" applyFont="1" applyBorder="1" applyAlignment="1">
      <alignment horizontal="center"/>
    </xf>
    <xf numFmtId="0" fontId="42" fillId="4" borderId="1" xfId="0" applyFont="1" applyFill="1" applyBorder="1"/>
    <xf numFmtId="0" fontId="41" fillId="0" borderId="46" xfId="0" applyFont="1" applyBorder="1" applyAlignment="1">
      <alignment horizontal="center"/>
    </xf>
    <xf numFmtId="0" fontId="41" fillId="4" borderId="46" xfId="0" applyFont="1" applyFill="1" applyBorder="1"/>
    <xf numFmtId="0" fontId="2" fillId="28" borderId="4" xfId="3" applyFont="1" applyFill="1" applyBorder="1" applyAlignment="1">
      <alignment horizontal="center" vertical="center"/>
    </xf>
    <xf numFmtId="0" fontId="8" fillId="28" borderId="1" xfId="3" applyFont="1" applyFill="1" applyBorder="1" applyAlignment="1">
      <alignment vertical="center" wrapText="1"/>
    </xf>
    <xf numFmtId="0" fontId="2" fillId="28" borderId="1" xfId="3" applyFont="1" applyFill="1" applyBorder="1" applyAlignment="1">
      <alignment horizontal="center" vertical="center" wrapText="1"/>
    </xf>
    <xf numFmtId="164" fontId="2" fillId="28" borderId="1" xfId="4" applyFont="1" applyFill="1" applyBorder="1" applyAlignment="1">
      <alignment horizontal="center" vertical="center" wrapText="1"/>
    </xf>
    <xf numFmtId="0" fontId="9" fillId="28" borderId="8" xfId="3" applyFont="1" applyFill="1" applyBorder="1"/>
    <xf numFmtId="169" fontId="9" fillId="28" borderId="8" xfId="3" applyNumberFormat="1" applyFont="1" applyFill="1" applyBorder="1"/>
    <xf numFmtId="0" fontId="7" fillId="28" borderId="4" xfId="3" applyFont="1" applyFill="1" applyBorder="1" applyAlignment="1">
      <alignment horizontal="center" vertical="center"/>
    </xf>
    <xf numFmtId="0" fontId="38" fillId="28" borderId="1" xfId="3" applyFont="1" applyFill="1" applyBorder="1" applyAlignment="1">
      <alignment vertical="center" wrapText="1"/>
    </xf>
    <xf numFmtId="0" fontId="7" fillId="28" borderId="1" xfId="3" applyFont="1" applyFill="1" applyBorder="1" applyAlignment="1">
      <alignment horizontal="center" vertical="center" wrapText="1"/>
    </xf>
    <xf numFmtId="164" fontId="7" fillId="28" borderId="1" xfId="4" applyFont="1" applyFill="1" applyBorder="1" applyAlignment="1">
      <alignment horizontal="center" vertical="center" wrapText="1"/>
    </xf>
    <xf numFmtId="0" fontId="37" fillId="28" borderId="8" xfId="3" applyFont="1" applyFill="1" applyBorder="1"/>
    <xf numFmtId="169" fontId="37" fillId="28" borderId="8" xfId="3" applyNumberFormat="1" applyFont="1" applyFill="1" applyBorder="1"/>
    <xf numFmtId="164" fontId="13" fillId="0" borderId="1" xfId="4" applyFont="1" applyBorder="1" applyAlignment="1"/>
    <xf numFmtId="164" fontId="13" fillId="0" borderId="1" xfId="4" applyFont="1" applyBorder="1" applyAlignment="1">
      <alignment vertical="center"/>
    </xf>
    <xf numFmtId="0" fontId="43" fillId="31" borderId="1" xfId="3" applyFont="1" applyFill="1" applyBorder="1" applyAlignment="1">
      <alignment horizontal="left" vertical="center" wrapText="1"/>
    </xf>
    <xf numFmtId="0" fontId="44" fillId="32" borderId="1" xfId="3" applyFont="1" applyFill="1" applyBorder="1" applyAlignment="1">
      <alignment horizontal="center" vertical="center" wrapText="1"/>
    </xf>
    <xf numFmtId="164" fontId="44" fillId="32" borderId="1" xfId="4" applyFont="1" applyFill="1" applyBorder="1" applyAlignment="1">
      <alignment horizontal="center" vertical="center" wrapText="1"/>
    </xf>
    <xf numFmtId="2" fontId="44" fillId="32" borderId="1" xfId="4" applyNumberFormat="1" applyFont="1" applyFill="1" applyBorder="1" applyAlignment="1">
      <alignment horizontal="right" vertical="center" wrapText="1"/>
    </xf>
    <xf numFmtId="2" fontId="44" fillId="32" borderId="47" xfId="4" applyNumberFormat="1" applyFont="1" applyFill="1" applyBorder="1" applyAlignment="1">
      <alignment horizontal="right" vertical="center" wrapText="1"/>
    </xf>
    <xf numFmtId="0" fontId="45" fillId="0" borderId="1" xfId="0" applyFont="1" applyBorder="1" applyAlignment="1">
      <alignment vertical="center" wrapText="1"/>
    </xf>
    <xf numFmtId="0" fontId="46" fillId="0" borderId="1" xfId="0" applyFont="1" applyBorder="1" applyAlignment="1">
      <alignment horizontal="center" vertical="center" wrapText="1"/>
    </xf>
    <xf numFmtId="2" fontId="46" fillId="0" borderId="1" xfId="0" applyNumberFormat="1" applyFont="1" applyBorder="1" applyAlignment="1">
      <alignment horizontal="right" vertical="center" wrapText="1"/>
    </xf>
    <xf numFmtId="0" fontId="8" fillId="0" borderId="1" xfId="0" applyFont="1" applyBorder="1" applyAlignment="1">
      <alignment horizontal="center" vertical="center" wrapText="1"/>
    </xf>
    <xf numFmtId="2" fontId="8" fillId="0" borderId="1" xfId="0" applyNumberFormat="1" applyFont="1" applyBorder="1" applyAlignment="1">
      <alignment horizontal="right" vertical="center" wrapText="1"/>
    </xf>
    <xf numFmtId="0" fontId="7" fillId="8" borderId="24" xfId="3" applyFont="1" applyFill="1" applyBorder="1" applyAlignment="1">
      <alignment vertical="center" wrapText="1"/>
    </xf>
    <xf numFmtId="0" fontId="7" fillId="3" borderId="4" xfId="3" applyFont="1" applyFill="1" applyBorder="1" applyAlignment="1">
      <alignment horizontal="center" vertical="center"/>
    </xf>
    <xf numFmtId="0" fontId="15" fillId="3" borderId="0" xfId="3" applyFont="1" applyFill="1" applyAlignment="1">
      <alignment horizontal="left" vertical="center"/>
    </xf>
    <xf numFmtId="0" fontId="22" fillId="0" borderId="1" xfId="0" applyFont="1" applyBorder="1" applyAlignment="1">
      <alignment horizontal="left" vertical="center" wrapText="1"/>
    </xf>
    <xf numFmtId="0" fontId="14" fillId="17" borderId="1" xfId="0" applyFont="1" applyFill="1" applyBorder="1" applyAlignment="1">
      <alignment vertical="center" wrapText="1"/>
    </xf>
    <xf numFmtId="0" fontId="2" fillId="0" borderId="4" xfId="3" applyFont="1" applyBorder="1" applyAlignment="1">
      <alignment horizontal="center" vertical="center" wrapText="1"/>
    </xf>
    <xf numFmtId="0" fontId="2" fillId="0" borderId="1" xfId="3" applyFont="1" applyBorder="1" applyAlignment="1">
      <alignment horizontal="center" vertical="center" wrapText="1"/>
    </xf>
    <xf numFmtId="167" fontId="42" fillId="4" borderId="1" xfId="0" applyNumberFormat="1" applyFont="1" applyFill="1" applyBorder="1" applyAlignment="1">
      <alignment horizontal="center"/>
    </xf>
    <xf numFmtId="167" fontId="42" fillId="4" borderId="47" xfId="0" applyNumberFormat="1" applyFont="1" applyFill="1" applyBorder="1" applyAlignment="1">
      <alignment horizontal="center"/>
    </xf>
    <xf numFmtId="167" fontId="41" fillId="0" borderId="1" xfId="0" applyNumberFormat="1" applyFont="1" applyBorder="1" applyAlignment="1">
      <alignment horizontal="center"/>
    </xf>
    <xf numFmtId="167" fontId="41" fillId="0" borderId="47" xfId="0" applyNumberFormat="1" applyFont="1" applyBorder="1" applyAlignment="1">
      <alignment horizontal="center"/>
    </xf>
    <xf numFmtId="0" fontId="15" fillId="5" borderId="43" xfId="3" applyFont="1" applyFill="1" applyBorder="1" applyAlignment="1">
      <alignment horizontal="center" vertical="center" wrapText="1"/>
    </xf>
    <xf numFmtId="0" fontId="15" fillId="5" borderId="44" xfId="3" applyFont="1" applyFill="1" applyBorder="1" applyAlignment="1">
      <alignment horizontal="center" vertical="center" wrapText="1"/>
    </xf>
    <xf numFmtId="0" fontId="15" fillId="5" borderId="45" xfId="3" applyFont="1" applyFill="1" applyBorder="1" applyAlignment="1">
      <alignment horizontal="center" vertical="center" wrapText="1"/>
    </xf>
    <xf numFmtId="0" fontId="41" fillId="0" borderId="15" xfId="0" applyFont="1" applyBorder="1" applyAlignment="1">
      <alignment horizontal="center"/>
    </xf>
    <xf numFmtId="0" fontId="41" fillId="0" borderId="53" xfId="0" applyFont="1" applyBorder="1" applyAlignment="1">
      <alignment horizontal="center"/>
    </xf>
    <xf numFmtId="0" fontId="41" fillId="0" borderId="28" xfId="0" applyFont="1" applyBorder="1" applyAlignment="1">
      <alignment horizontal="center"/>
    </xf>
    <xf numFmtId="0" fontId="41" fillId="0" borderId="51" xfId="0" applyFont="1" applyBorder="1" applyAlignment="1">
      <alignment horizontal="center"/>
    </xf>
    <xf numFmtId="0" fontId="41" fillId="0" borderId="12" xfId="0" applyFont="1" applyBorder="1" applyAlignment="1">
      <alignment horizontal="center"/>
    </xf>
    <xf numFmtId="0" fontId="41" fillId="0" borderId="56" xfId="0" applyFont="1" applyBorder="1" applyAlignment="1">
      <alignment horizontal="center"/>
    </xf>
    <xf numFmtId="0" fontId="41" fillId="0" borderId="52" xfId="0" applyFont="1" applyBorder="1" applyAlignment="1">
      <alignment horizontal="center"/>
    </xf>
    <xf numFmtId="0" fontId="41" fillId="0" borderId="54" xfId="0" applyFont="1" applyBorder="1" applyAlignment="1">
      <alignment horizontal="center"/>
    </xf>
    <xf numFmtId="0" fontId="41" fillId="0" borderId="55" xfId="0" applyFont="1" applyBorder="1" applyAlignment="1">
      <alignment horizontal="center"/>
    </xf>
    <xf numFmtId="0" fontId="15" fillId="5" borderId="30" xfId="3" applyFont="1" applyFill="1" applyBorder="1" applyAlignment="1">
      <alignment horizontal="center" vertical="center" wrapText="1"/>
    </xf>
  </cellXfs>
  <cellStyles count="12">
    <cellStyle name="Milliers" xfId="1" builtinId="3"/>
    <cellStyle name="Milliers 2" xfId="6" xr:uid="{00000000-0005-0000-0000-000001000000}"/>
    <cellStyle name="Milliers 3" xfId="4" xr:uid="{00000000-0005-0000-0000-000002000000}"/>
    <cellStyle name="Milliers 4" xfId="7" xr:uid="{00000000-0005-0000-0000-000003000000}"/>
    <cellStyle name="Monétaire [0]" xfId="11" builtinId="7"/>
    <cellStyle name="Monétaire 2" xfId="9" xr:uid="{00000000-0005-0000-0000-000005000000}"/>
    <cellStyle name="Normal" xfId="0" builtinId="0"/>
    <cellStyle name="Normal 2" xfId="2" xr:uid="{00000000-0005-0000-0000-000007000000}"/>
    <cellStyle name="Normal 2 2" xfId="5" xr:uid="{00000000-0005-0000-0000-000008000000}"/>
    <cellStyle name="Normal 2 3" xfId="10" xr:uid="{00000000-0005-0000-0000-000009000000}"/>
    <cellStyle name="Normal 3" xfId="3" xr:uid="{00000000-0005-0000-0000-00000A000000}"/>
    <cellStyle name="Normal 4" xfId="8" xr:uid="{00000000-0005-0000-0000-00000B000000}"/>
  </cellStyles>
  <dxfs count="40">
    <dxf>
      <font>
        <sz val="10"/>
        <name val="Arial"/>
      </font>
      <numFmt numFmtId="169" formatCode="&quot;$&quot;#,##0.00"/>
      <border diagonalUp="0" diagonalDown="0">
        <left style="thin">
          <color indexed="64"/>
        </left>
        <right/>
        <top style="thin">
          <color indexed="64"/>
        </top>
        <bottom style="thin">
          <color indexed="64"/>
        </bottom>
        <vertical style="thin">
          <color indexed="64"/>
        </vertical>
        <horizontal style="thin">
          <color indexed="64"/>
        </horizontal>
      </border>
    </dxf>
    <dxf>
      <font>
        <sz val="10"/>
        <name val="Arial"/>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Arial"/>
        <scheme val="none"/>
      </font>
      <fill>
        <patternFill patternType="solid">
          <fgColor indexed="64"/>
          <bgColor rgb="FFFFFFFF"/>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outline="0">
        <left style="thin">
          <color rgb="FF000000"/>
        </left>
        <top style="thin">
          <color rgb="FF000000"/>
        </top>
        <bottom style="thin">
          <color rgb="FF000000"/>
        </bottom>
      </border>
    </dxf>
    <dxf>
      <font>
        <sz val="10"/>
        <name val="Arial"/>
      </font>
    </dxf>
    <dxf>
      <border outline="0">
        <bottom style="thin">
          <color rgb="FF000000"/>
        </bottom>
      </border>
    </dxf>
    <dxf>
      <font>
        <b/>
        <i val="0"/>
        <strike val="0"/>
        <condense val="0"/>
        <extend val="0"/>
        <outline val="0"/>
        <shadow val="0"/>
        <u val="none"/>
        <vertAlign val="baseline"/>
        <sz val="10"/>
        <color auto="1"/>
        <name val="Arial"/>
        <scheme val="none"/>
      </font>
      <fill>
        <patternFill patternType="solid">
          <fgColor rgb="FFB8CCE4"/>
          <bgColor theme="8" tint="0.79995117038483843"/>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z val="10"/>
        <name val="Arial"/>
      </font>
      <numFmt numFmtId="169" formatCode="&quot;$&quot;#,##0.0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sz val="10"/>
        <name val="Arial"/>
      </font>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Arial"/>
        <scheme val="none"/>
      </font>
      <fill>
        <patternFill patternType="solid">
          <fgColor indexed="64"/>
          <bgColor rgb="FFFFFFFF"/>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rgb="FF000000"/>
        </left>
        <top style="thin">
          <color rgb="FF000000"/>
        </top>
        <bottom style="thin">
          <color rgb="FF000000"/>
        </bottom>
      </border>
    </dxf>
    <dxf>
      <font>
        <sz val="10"/>
        <name val="Arial"/>
      </font>
    </dxf>
    <dxf>
      <border outline="0">
        <bottom style="thin">
          <color rgb="FF000000"/>
        </bottom>
      </border>
    </dxf>
    <dxf>
      <font>
        <b/>
        <i val="0"/>
        <strike val="0"/>
        <condense val="0"/>
        <extend val="0"/>
        <outline val="0"/>
        <shadow val="0"/>
        <u val="none"/>
        <vertAlign val="baseline"/>
        <sz val="10"/>
        <color auto="1"/>
        <name val="Arial"/>
        <scheme val="none"/>
      </font>
      <fill>
        <patternFill patternType="solid">
          <fgColor rgb="FFB8CCE4"/>
          <bgColor theme="8" tint="0.79995117038483843"/>
        </patternFill>
      </fill>
      <alignment horizontal="center" vertical="center" textRotation="0" wrapText="1" indent="0" justifyLastLine="0" shrinkToFit="0" readingOrder="0"/>
      <border diagonalUp="0" diagonalDown="0">
        <left style="thin">
          <color indexed="64"/>
        </left>
        <right style="thin">
          <color indexed="64"/>
        </right>
        <top/>
        <bottom/>
      </border>
    </dxf>
    <dxf>
      <font>
        <sz val="10"/>
        <name val="Arial"/>
      </font>
      <numFmt numFmtId="169" formatCode="&quot;$&quot;#,##0.0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sz val="10"/>
        <name val="Arial"/>
      </font>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Arial"/>
        <scheme val="none"/>
      </font>
      <fill>
        <patternFill patternType="solid">
          <fgColor indexed="64"/>
          <bgColor rgb="FFFFFFFF"/>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top style="thin">
          <color indexed="64"/>
        </top>
        <bottom style="thin">
          <color indexed="64"/>
        </bottom>
      </border>
    </dxf>
    <dxf>
      <font>
        <sz val="10"/>
        <name val="Arial"/>
      </font>
    </dxf>
    <dxf>
      <border outline="0">
        <bottom style="thin">
          <color indexed="64"/>
        </bottom>
      </border>
    </dxf>
    <dxf>
      <font>
        <b/>
        <i val="0"/>
        <strike val="0"/>
        <condense val="0"/>
        <extend val="0"/>
        <outline val="0"/>
        <shadow val="0"/>
        <u val="none"/>
        <vertAlign val="baseline"/>
        <sz val="10"/>
        <color auto="1"/>
        <name val="Arial"/>
        <scheme val="none"/>
      </font>
      <fill>
        <patternFill patternType="solid">
          <fgColor rgb="FFB8CCE4"/>
          <bgColor theme="8" tint="0.79995117038483843"/>
        </patternFill>
      </fill>
      <alignment horizontal="center" vertical="center" textRotation="0" wrapText="1" indent="0" justifyLastLine="0" shrinkToFit="0" readingOrder="0"/>
      <border diagonalUp="0" diagonalDown="0">
        <left style="thin">
          <color indexed="64"/>
        </left>
        <right style="thin">
          <color indexed="64"/>
        </right>
        <top/>
        <bottom/>
      </border>
    </dxf>
    <dxf>
      <font>
        <sz val="10"/>
        <name val="Arial"/>
      </font>
      <numFmt numFmtId="169" formatCode="&quot;$&quot;#,##0.0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sz val="10"/>
        <name val="Arial"/>
      </font>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Arial"/>
        <scheme val="none"/>
      </font>
      <fill>
        <patternFill patternType="solid">
          <fgColor indexed="64"/>
          <bgColor rgb="FFFFFFFF"/>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rgb="FF000000"/>
        </left>
        <top style="thin">
          <color rgb="FF000000"/>
        </top>
        <bottom style="thin">
          <color rgb="FF000000"/>
        </bottom>
      </border>
    </dxf>
    <dxf>
      <font>
        <sz val="10"/>
        <name val="Arial"/>
      </font>
    </dxf>
    <dxf>
      <border outline="0">
        <bottom style="thin">
          <color rgb="FF000000"/>
        </bottom>
      </border>
    </dxf>
    <dxf>
      <font>
        <b/>
        <i val="0"/>
        <strike val="0"/>
        <condense val="0"/>
        <extend val="0"/>
        <outline val="0"/>
        <shadow val="0"/>
        <u val="none"/>
        <vertAlign val="baseline"/>
        <sz val="10"/>
        <color auto="1"/>
        <name val="Arial"/>
        <scheme val="none"/>
      </font>
      <fill>
        <patternFill patternType="solid">
          <fgColor rgb="FFB8CCE4"/>
          <bgColor theme="8" tint="0.79995117038483843"/>
        </patternFill>
      </fill>
      <alignment horizontal="center" vertical="center" textRotation="0" wrapText="1" indent="0" justifyLastLine="0" shrinkToFit="0" readingOrder="0"/>
      <border diagonalUp="0" diagonalDown="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1423" displayName="Table1423" ref="A4:F178" totalsRowShown="0" headerRowDxfId="39" dataDxfId="37" headerRowBorderDxfId="38" tableBorderDxfId="36" headerRowCellStyle="Normal 3">
  <autoFilter ref="A4:F178" xr:uid="{00000000-0009-0000-0100-000002000000}"/>
  <tableColumns count="6">
    <tableColumn id="1" xr3:uid="{00000000-0010-0000-0000-000001000000}" name="N°" dataDxfId="35" dataCellStyle="Normal 3"/>
    <tableColumn id="2" xr3:uid="{00000000-0010-0000-0000-000002000000}" name="Désignation" dataDxfId="34"/>
    <tableColumn id="3" xr3:uid="{00000000-0010-0000-0000-000003000000}" name="Unité" dataDxfId="33" dataCellStyle="Normal 3"/>
    <tableColumn id="4" xr3:uid="{00000000-0010-0000-0000-000004000000}" name="Qté" dataDxfId="32" dataCellStyle="Milliers 3"/>
    <tableColumn id="5" xr3:uid="{00000000-0010-0000-0000-000005000000}" name="PU" dataDxfId="31" dataCellStyle="Normal 3"/>
    <tableColumn id="6" xr3:uid="{00000000-0010-0000-0000-000006000000}" name="PT" dataDxfId="30" dataCellStyle="Normal 3">
      <calculatedColumnFormula>Table1423[[#This Row],[Qté]]*Table1423[[#This Row],[PU]]</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42" displayName="Table142" ref="A4:F197" totalsRowShown="0" headerRowDxfId="29" dataDxfId="27" headerRowBorderDxfId="28" tableBorderDxfId="26" headerRowCellStyle="Normal 3">
  <autoFilter ref="A4:F197" xr:uid="{00000000-0009-0000-0100-000001000000}"/>
  <tableColumns count="6">
    <tableColumn id="1" xr3:uid="{00000000-0010-0000-0100-000001000000}" name="N°" dataDxfId="25" dataCellStyle="Normal 3"/>
    <tableColumn id="2" xr3:uid="{00000000-0010-0000-0100-000002000000}" name="Désignation" dataDxfId="24"/>
    <tableColumn id="3" xr3:uid="{00000000-0010-0000-0100-000003000000}" name="Unité" dataDxfId="23" dataCellStyle="Normal 3"/>
    <tableColumn id="4" xr3:uid="{00000000-0010-0000-0100-000004000000}" name="Qté" dataDxfId="22" dataCellStyle="Milliers 3"/>
    <tableColumn id="5" xr3:uid="{00000000-0010-0000-0100-000005000000}" name="PU" dataDxfId="21" dataCellStyle="Normal 3"/>
    <tableColumn id="6" xr3:uid="{00000000-0010-0000-0100-000006000000}" name="PT" dataDxfId="20" dataCellStyle="Normal 3">
      <calculatedColumnFormula>Table142[[#This Row],[Qté]]*Table142[[#This Row],[PU]]</calculatedColumnFormula>
    </tableColumn>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e14245" displayName="Table14245" ref="A4:F40" totalsRowShown="0" headerRowDxfId="19" dataDxfId="17" headerRowBorderDxfId="18" tableBorderDxfId="16" headerRowCellStyle="Normal 3">
  <autoFilter ref="A4:F40" xr:uid="{00000000-0009-0000-0100-000004000000}"/>
  <tableColumns count="6">
    <tableColumn id="1" xr3:uid="{00000000-0010-0000-0200-000001000000}" name="N°" dataDxfId="15" dataCellStyle="Normal 3"/>
    <tableColumn id="2" xr3:uid="{00000000-0010-0000-0200-000002000000}" name="Désignation" dataDxfId="14"/>
    <tableColumn id="3" xr3:uid="{00000000-0010-0000-0200-000003000000}" name="Unité" dataDxfId="13" dataCellStyle="Normal 3"/>
    <tableColumn id="4" xr3:uid="{00000000-0010-0000-0200-000004000000}" name="Qté" dataDxfId="12" dataCellStyle="Milliers 3"/>
    <tableColumn id="5" xr3:uid="{00000000-0010-0000-0200-000005000000}" name="PU" dataDxfId="11" dataCellStyle="Normal 3"/>
    <tableColumn id="6" xr3:uid="{00000000-0010-0000-0200-000006000000}" name="PT" dataDxfId="10" dataCellStyle="Normal 3">
      <calculatedColumnFormula>Table14245[[#This Row],[Qté]]*Table14245[[#This Row],[PU]]</calculatedColumnFormula>
    </tableColumn>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142456" displayName="Table142456" ref="A4:F17" totalsRowShown="0" headerRowDxfId="9" dataDxfId="7" headerRowBorderDxfId="8" tableBorderDxfId="6" headerRowCellStyle="Normal 3">
  <autoFilter ref="A4:F17" xr:uid="{00000000-0009-0000-0100-000005000000}"/>
  <tableColumns count="6">
    <tableColumn id="1" xr3:uid="{00000000-0010-0000-0300-000001000000}" name="N°" dataDxfId="5" dataCellStyle="Normal 3"/>
    <tableColumn id="2" xr3:uid="{00000000-0010-0000-0300-000002000000}" name="Désignation" dataDxfId="4"/>
    <tableColumn id="3" xr3:uid="{00000000-0010-0000-0300-000003000000}" name="Unité" dataDxfId="3" dataCellStyle="Normal 3"/>
    <tableColumn id="4" xr3:uid="{00000000-0010-0000-0300-000004000000}" name="Qté" dataDxfId="2" dataCellStyle="Milliers 3"/>
    <tableColumn id="5" xr3:uid="{00000000-0010-0000-0300-000005000000}" name="PU" dataDxfId="1" dataCellStyle="Normal 3"/>
    <tableColumn id="6" xr3:uid="{00000000-0010-0000-0300-000006000000}" name="PT" dataDxfId="0" dataCellStyle="Normal 3">
      <calculatedColumnFormula>Table142456[[#This Row],[Qté]]*Table142456[[#This Row],[PU]]</calculatedColumnFormula>
    </tableColumn>
  </tableColumns>
  <tableStyleInfo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2:E11"/>
  <sheetViews>
    <sheetView tabSelected="1" workbookViewId="0">
      <selection activeCell="H13" sqref="H13"/>
    </sheetView>
  </sheetViews>
  <sheetFormatPr baseColWidth="10" defaultColWidth="9.1796875" defaultRowHeight="14.5" x14ac:dyDescent="0.35"/>
  <cols>
    <col min="1" max="1" width="12.81640625" customWidth="1"/>
    <col min="2" max="2" width="81.1796875" bestFit="1" customWidth="1"/>
    <col min="4" max="4" width="8.81640625" customWidth="1"/>
  </cols>
  <sheetData>
    <row r="2" spans="1:5" ht="15" thickBot="1" x14ac:dyDescent="0.4"/>
    <row r="3" spans="1:5" ht="35.25" customHeight="1" x14ac:dyDescent="0.35">
      <c r="A3" s="383" t="s">
        <v>0</v>
      </c>
      <c r="B3" s="384"/>
      <c r="C3" s="384"/>
      <c r="D3" s="385"/>
      <c r="E3" s="342"/>
    </row>
    <row r="4" spans="1:5" s="341" customFormat="1" ht="18.5" x14ac:dyDescent="0.45">
      <c r="A4" s="392"/>
      <c r="B4" s="343"/>
      <c r="C4" s="386"/>
      <c r="D4" s="387"/>
    </row>
    <row r="5" spans="1:5" s="341" customFormat="1" ht="18.5" x14ac:dyDescent="0.45">
      <c r="A5" s="393"/>
      <c r="B5" s="344" t="s">
        <v>557</v>
      </c>
      <c r="C5" s="388"/>
      <c r="D5" s="389"/>
    </row>
    <row r="6" spans="1:5" s="341" customFormat="1" ht="18.5" x14ac:dyDescent="0.45">
      <c r="A6" s="394"/>
      <c r="B6" s="343"/>
      <c r="C6" s="390"/>
      <c r="D6" s="391"/>
    </row>
    <row r="7" spans="1:5" s="341" customFormat="1" ht="18.5" x14ac:dyDescent="0.45">
      <c r="A7" s="346" t="s">
        <v>553</v>
      </c>
      <c r="B7" s="343" t="s">
        <v>550</v>
      </c>
      <c r="C7" s="381">
        <f>'BLOC ADMIN. SALLE DE CLASSE'!F178</f>
        <v>0</v>
      </c>
      <c r="D7" s="382"/>
    </row>
    <row r="8" spans="1:5" s="341" customFormat="1" ht="18.5" x14ac:dyDescent="0.45">
      <c r="A8" s="346" t="s">
        <v>554</v>
      </c>
      <c r="B8" s="343" t="s">
        <v>551</v>
      </c>
      <c r="C8" s="381">
        <f>SANITAIRE!F197</f>
        <v>0</v>
      </c>
      <c r="D8" s="382"/>
    </row>
    <row r="9" spans="1:5" s="341" customFormat="1" ht="18.5" x14ac:dyDescent="0.45">
      <c r="A9" s="346" t="s">
        <v>555</v>
      </c>
      <c r="B9" s="343" t="s">
        <v>552</v>
      </c>
      <c r="C9" s="381">
        <f>FORATION!F39</f>
        <v>0</v>
      </c>
      <c r="D9" s="382"/>
    </row>
    <row r="10" spans="1:5" s="341" customFormat="1" ht="18.5" x14ac:dyDescent="0.45">
      <c r="A10" s="346" t="s">
        <v>556</v>
      </c>
      <c r="B10" s="343" t="s">
        <v>584</v>
      </c>
      <c r="C10" s="381">
        <f>'AMENAGEMENT EXTERIEURE'!F16</f>
        <v>0</v>
      </c>
      <c r="D10" s="382"/>
    </row>
    <row r="11" spans="1:5" s="341" customFormat="1" ht="18.5" x14ac:dyDescent="0.45">
      <c r="A11" s="347"/>
      <c r="B11" s="345" t="s">
        <v>587</v>
      </c>
      <c r="C11" s="379">
        <f>SUM(C7:D10)</f>
        <v>0</v>
      </c>
      <c r="D11" s="380"/>
    </row>
  </sheetData>
  <mergeCells count="8">
    <mergeCell ref="C11:D11"/>
    <mergeCell ref="C9:D9"/>
    <mergeCell ref="C10:D10"/>
    <mergeCell ref="A3:D3"/>
    <mergeCell ref="C4:D6"/>
    <mergeCell ref="A4:A6"/>
    <mergeCell ref="C7:D7"/>
    <mergeCell ref="C8:D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F181"/>
  <sheetViews>
    <sheetView topLeftCell="A163" zoomScale="80" zoomScaleNormal="80" zoomScaleSheetLayoutView="80" workbookViewId="0">
      <selection activeCell="I156" sqref="I155:I156"/>
    </sheetView>
  </sheetViews>
  <sheetFormatPr baseColWidth="10" defaultColWidth="11" defaultRowHeight="14.5" x14ac:dyDescent="0.35"/>
  <cols>
    <col min="1" max="1" width="11" style="19" bestFit="1" customWidth="1"/>
    <col min="2" max="2" width="90.54296875" style="19" customWidth="1"/>
    <col min="3" max="4" width="11" style="19" bestFit="1" customWidth="1"/>
    <col min="5" max="5" width="15.26953125" style="19" bestFit="1" customWidth="1"/>
    <col min="6" max="6" width="17.26953125" style="203" customWidth="1"/>
    <col min="7" max="16384" width="11" style="19"/>
  </cols>
  <sheetData>
    <row r="1" spans="1:6" ht="15" thickBot="1" x14ac:dyDescent="0.4">
      <c r="A1" s="44" t="s">
        <v>579</v>
      </c>
      <c r="B1" s="44"/>
      <c r="C1" s="44"/>
      <c r="D1" s="44"/>
      <c r="E1" s="44"/>
      <c r="F1" s="185"/>
    </row>
    <row r="2" spans="1:6" ht="27" customHeight="1" thickBot="1" x14ac:dyDescent="0.4">
      <c r="A2" s="395" t="s">
        <v>0</v>
      </c>
      <c r="B2" s="395"/>
      <c r="C2" s="395"/>
      <c r="D2" s="395"/>
      <c r="E2" s="395"/>
      <c r="F2" s="395"/>
    </row>
    <row r="3" spans="1:6" x14ac:dyDescent="0.35">
      <c r="A3" s="138" t="s">
        <v>579</v>
      </c>
      <c r="B3" s="138" t="s">
        <v>580</v>
      </c>
      <c r="C3" s="374" t="s">
        <v>581</v>
      </c>
      <c r="D3" s="45"/>
      <c r="E3" s="44"/>
      <c r="F3" s="185"/>
    </row>
    <row r="4" spans="1:6" x14ac:dyDescent="0.35">
      <c r="A4" s="46" t="s">
        <v>1</v>
      </c>
      <c r="B4" s="47" t="s">
        <v>2</v>
      </c>
      <c r="C4" s="47" t="s">
        <v>3</v>
      </c>
      <c r="D4" s="47" t="s">
        <v>4</v>
      </c>
      <c r="E4" s="48" t="s">
        <v>5</v>
      </c>
      <c r="F4" s="186" t="s">
        <v>6</v>
      </c>
    </row>
    <row r="5" spans="1:6" x14ac:dyDescent="0.35">
      <c r="A5" s="49">
        <v>100</v>
      </c>
      <c r="B5" s="50" t="s">
        <v>7</v>
      </c>
      <c r="C5" s="51"/>
      <c r="D5" s="52"/>
      <c r="E5" s="52"/>
      <c r="F5" s="52"/>
    </row>
    <row r="6" spans="1:6" ht="30" customHeight="1" x14ac:dyDescent="0.35">
      <c r="A6" s="204" t="s">
        <v>8</v>
      </c>
      <c r="B6" s="28" t="s">
        <v>9</v>
      </c>
      <c r="C6" s="153" t="s">
        <v>10</v>
      </c>
      <c r="D6" s="154">
        <v>1</v>
      </c>
      <c r="E6" s="181"/>
      <c r="F6" s="200">
        <f>Table1423[[#This Row],[Qté]]*Table1423[[#This Row],[PU]]</f>
        <v>0</v>
      </c>
    </row>
    <row r="7" spans="1:6" x14ac:dyDescent="0.35">
      <c r="A7" s="243" t="s">
        <v>11</v>
      </c>
      <c r="B7" s="244" t="s">
        <v>12</v>
      </c>
      <c r="C7" s="245" t="s">
        <v>13</v>
      </c>
      <c r="D7" s="246">
        <v>3600</v>
      </c>
      <c r="E7" s="247"/>
      <c r="F7" s="248">
        <f>Table1423[[#This Row],[Qté]]*Table1423[[#This Row],[PU]]</f>
        <v>0</v>
      </c>
    </row>
    <row r="8" spans="1:6" x14ac:dyDescent="0.35">
      <c r="A8" s="348"/>
      <c r="B8" s="349" t="s">
        <v>14</v>
      </c>
      <c r="C8" s="350"/>
      <c r="D8" s="351"/>
      <c r="E8" s="352"/>
      <c r="F8" s="353">
        <f>SUM(F6:F7)</f>
        <v>0</v>
      </c>
    </row>
    <row r="9" spans="1:6" x14ac:dyDescent="0.35">
      <c r="A9" s="243"/>
      <c r="B9" s="244"/>
      <c r="C9" s="245"/>
      <c r="D9" s="246"/>
      <c r="E9" s="247"/>
      <c r="F9" s="248"/>
    </row>
    <row r="10" spans="1:6" x14ac:dyDescent="0.35">
      <c r="A10" s="354">
        <v>200</v>
      </c>
      <c r="B10" s="355" t="s">
        <v>15</v>
      </c>
      <c r="C10" s="356"/>
      <c r="D10" s="357"/>
      <c r="E10" s="358"/>
      <c r="F10" s="359"/>
    </row>
    <row r="11" spans="1:6" x14ac:dyDescent="0.35">
      <c r="A11" s="243"/>
      <c r="B11" s="244"/>
      <c r="C11" s="245"/>
      <c r="D11" s="246"/>
      <c r="E11" s="247"/>
      <c r="F11" s="248"/>
    </row>
    <row r="12" spans="1:6" ht="21" customHeight="1" x14ac:dyDescent="0.35">
      <c r="A12" s="63" t="s">
        <v>16</v>
      </c>
      <c r="B12" s="64" t="s">
        <v>17</v>
      </c>
      <c r="C12" s="65"/>
      <c r="D12" s="66"/>
      <c r="E12" s="66"/>
      <c r="F12" s="192"/>
    </row>
    <row r="13" spans="1:6" ht="21" customHeight="1" x14ac:dyDescent="0.35">
      <c r="A13" s="243" t="s">
        <v>18</v>
      </c>
      <c r="B13" s="244" t="s">
        <v>19</v>
      </c>
      <c r="C13" s="245"/>
      <c r="D13" s="246"/>
      <c r="E13" s="247"/>
      <c r="F13" s="248"/>
    </row>
    <row r="14" spans="1:6" x14ac:dyDescent="0.35">
      <c r="A14" s="243" t="s">
        <v>20</v>
      </c>
      <c r="B14" s="3" t="s">
        <v>21</v>
      </c>
      <c r="C14" s="245" t="s">
        <v>22</v>
      </c>
      <c r="D14" s="246">
        <v>79.2</v>
      </c>
      <c r="E14" s="246"/>
      <c r="F14" s="248">
        <f>Table1423[[#This Row],[Qté]]*Table1423[[#This Row],[PU]]</f>
        <v>0</v>
      </c>
    </row>
    <row r="15" spans="1:6" x14ac:dyDescent="0.35">
      <c r="A15" s="243" t="s">
        <v>23</v>
      </c>
      <c r="B15" s="3" t="s">
        <v>24</v>
      </c>
      <c r="C15" s="245" t="s">
        <v>22</v>
      </c>
      <c r="D15" s="246">
        <v>3.1</v>
      </c>
      <c r="E15" s="246"/>
      <c r="F15" s="248">
        <f>Table1423[[#This Row],[Qté]]*Table1423[[#This Row],[PU]]</f>
        <v>0</v>
      </c>
    </row>
    <row r="16" spans="1:6" x14ac:dyDescent="0.35">
      <c r="A16" s="70" t="s">
        <v>25</v>
      </c>
      <c r="B16" s="72" t="s">
        <v>26</v>
      </c>
      <c r="C16" s="71" t="s">
        <v>22</v>
      </c>
      <c r="D16" s="246">
        <v>63.83</v>
      </c>
      <c r="E16" s="246"/>
      <c r="F16" s="187">
        <f>Table1423[[#This Row],[Qté]]*Table1423[[#This Row],[PU]]</f>
        <v>0</v>
      </c>
    </row>
    <row r="17" spans="1:6" x14ac:dyDescent="0.35">
      <c r="A17" s="70" t="s">
        <v>27</v>
      </c>
      <c r="B17" s="28" t="s">
        <v>28</v>
      </c>
      <c r="C17" s="71" t="s">
        <v>22</v>
      </c>
      <c r="D17" s="246">
        <v>4.6100000000000003</v>
      </c>
      <c r="E17" s="246"/>
      <c r="F17" s="187">
        <f>Table1423[[#This Row],[Qté]]*Table1423[[#This Row],[PU]]</f>
        <v>0</v>
      </c>
    </row>
    <row r="18" spans="1:6" ht="33.75" customHeight="1" x14ac:dyDescent="0.35">
      <c r="A18" s="70" t="s">
        <v>29</v>
      </c>
      <c r="B18" s="28" t="s">
        <v>30</v>
      </c>
      <c r="C18" s="71" t="s">
        <v>22</v>
      </c>
      <c r="D18" s="246">
        <v>2.9550000000000001</v>
      </c>
      <c r="E18" s="246"/>
      <c r="F18" s="187">
        <f>Table1423[[#This Row],[Qté]]*Table1423[[#This Row],[PU]]</f>
        <v>0</v>
      </c>
    </row>
    <row r="19" spans="1:6" ht="25" x14ac:dyDescent="0.35">
      <c r="A19" s="70" t="s">
        <v>31</v>
      </c>
      <c r="B19" s="28" t="s">
        <v>32</v>
      </c>
      <c r="C19" s="71" t="s">
        <v>22</v>
      </c>
      <c r="D19" s="246">
        <v>67.599999999999994</v>
      </c>
      <c r="E19" s="246"/>
      <c r="F19" s="187">
        <f>Table1423[[#This Row],[Qté]]*Table1423[[#This Row],[PU]]</f>
        <v>0</v>
      </c>
    </row>
    <row r="20" spans="1:6" x14ac:dyDescent="0.35">
      <c r="A20" s="70" t="s">
        <v>33</v>
      </c>
      <c r="B20" s="72" t="s">
        <v>34</v>
      </c>
      <c r="C20" s="71" t="s">
        <v>13</v>
      </c>
      <c r="D20" s="246">
        <v>169</v>
      </c>
      <c r="E20" s="246"/>
      <c r="F20" s="187">
        <f>Table1423[[#This Row],[Qté]]*Table1423[[#This Row],[PU]]</f>
        <v>0</v>
      </c>
    </row>
    <row r="21" spans="1:6" ht="27.75" customHeight="1" x14ac:dyDescent="0.35">
      <c r="A21" s="70" t="s">
        <v>35</v>
      </c>
      <c r="B21" s="28" t="s">
        <v>36</v>
      </c>
      <c r="C21" s="71" t="s">
        <v>22</v>
      </c>
      <c r="D21" s="246">
        <v>11.83</v>
      </c>
      <c r="E21" s="246"/>
      <c r="F21" s="187">
        <f>Table1423[[#This Row],[Qté]]*Table1423[[#This Row],[PU]]</f>
        <v>0</v>
      </c>
    </row>
    <row r="22" spans="1:6" x14ac:dyDescent="0.35">
      <c r="A22" s="70"/>
      <c r="B22" s="57" t="s">
        <v>37</v>
      </c>
      <c r="C22" s="57"/>
      <c r="D22" s="57"/>
      <c r="E22" s="57"/>
      <c r="F22" s="191">
        <f>SUM(F14:F21)</f>
        <v>0</v>
      </c>
    </row>
    <row r="23" spans="1:6" x14ac:dyDescent="0.35">
      <c r="A23" s="73" t="s">
        <v>38</v>
      </c>
      <c r="B23" s="74" t="s">
        <v>39</v>
      </c>
      <c r="C23" s="75"/>
      <c r="D23" s="76"/>
      <c r="E23" s="170"/>
      <c r="F23" s="187"/>
    </row>
    <row r="24" spans="1:6" x14ac:dyDescent="0.35">
      <c r="A24" s="205" t="s">
        <v>40</v>
      </c>
      <c r="B24" s="72" t="s">
        <v>41</v>
      </c>
      <c r="C24" s="206" t="s">
        <v>42</v>
      </c>
      <c r="D24" s="246">
        <v>92</v>
      </c>
      <c r="E24" s="246"/>
      <c r="F24" s="187">
        <f>Table1423[[#This Row],[Qté]]*Table1423[[#This Row],[PU]]</f>
        <v>0</v>
      </c>
    </row>
    <row r="25" spans="1:6" x14ac:dyDescent="0.35">
      <c r="A25" s="205" t="s">
        <v>43</v>
      </c>
      <c r="B25" s="22" t="s">
        <v>373</v>
      </c>
      <c r="C25" s="206" t="s">
        <v>22</v>
      </c>
      <c r="D25" s="246">
        <v>38.909999999999997</v>
      </c>
      <c r="E25" s="246"/>
      <c r="F25" s="187">
        <f>Table1423[[#This Row],[Qté]]*Table1423[[#This Row],[PU]]</f>
        <v>0</v>
      </c>
    </row>
    <row r="26" spans="1:6" x14ac:dyDescent="0.35">
      <c r="A26" s="205" t="s">
        <v>44</v>
      </c>
      <c r="B26" s="72" t="s">
        <v>45</v>
      </c>
      <c r="C26" s="206" t="s">
        <v>22</v>
      </c>
      <c r="D26" s="246">
        <v>1.24</v>
      </c>
      <c r="E26" s="246"/>
      <c r="F26" s="187">
        <f>Table1423[[#This Row],[Qté]]*Table1423[[#This Row],[PU]]</f>
        <v>0</v>
      </c>
    </row>
    <row r="27" spans="1:6" x14ac:dyDescent="0.35">
      <c r="A27" s="205" t="s">
        <v>46</v>
      </c>
      <c r="B27" s="72" t="s">
        <v>47</v>
      </c>
      <c r="C27" s="206" t="s">
        <v>22</v>
      </c>
      <c r="D27" s="246">
        <v>1.163</v>
      </c>
      <c r="E27" s="246"/>
      <c r="F27" s="187">
        <f>Table1423[[#This Row],[Qté]]*Table1423[[#This Row],[PU]]</f>
        <v>0</v>
      </c>
    </row>
    <row r="28" spans="1:6" x14ac:dyDescent="0.35">
      <c r="A28" s="205" t="s">
        <v>48</v>
      </c>
      <c r="B28" s="72" t="s">
        <v>49</v>
      </c>
      <c r="C28" s="206" t="s">
        <v>22</v>
      </c>
      <c r="D28" s="246">
        <v>1.1000000000000001</v>
      </c>
      <c r="E28" s="246"/>
      <c r="F28" s="187">
        <f>Table1423[[#This Row],[Qté]]*Table1423[[#This Row],[PU]]</f>
        <v>0</v>
      </c>
    </row>
    <row r="29" spans="1:6" x14ac:dyDescent="0.35">
      <c r="A29" s="205" t="s">
        <v>50</v>
      </c>
      <c r="B29" s="72" t="s">
        <v>51</v>
      </c>
      <c r="C29" s="206" t="s">
        <v>22</v>
      </c>
      <c r="D29" s="246">
        <v>0.5</v>
      </c>
      <c r="E29" s="246"/>
      <c r="F29" s="187">
        <f>Table1423[[#This Row],[Qté]]*Table1423[[#This Row],[PU]]</f>
        <v>0</v>
      </c>
    </row>
    <row r="30" spans="1:6" x14ac:dyDescent="0.35">
      <c r="A30" s="56"/>
      <c r="B30" s="57" t="s">
        <v>52</v>
      </c>
      <c r="C30" s="57"/>
      <c r="D30" s="58"/>
      <c r="E30" s="58"/>
      <c r="F30" s="191">
        <f>SUM(F24:F29)</f>
        <v>0</v>
      </c>
    </row>
    <row r="31" spans="1:6" x14ac:dyDescent="0.35">
      <c r="A31" s="77"/>
      <c r="B31" s="78"/>
      <c r="C31" s="78"/>
      <c r="D31" s="79"/>
      <c r="E31" s="170"/>
      <c r="F31" s="187"/>
    </row>
    <row r="32" spans="1:6" x14ac:dyDescent="0.35">
      <c r="A32" s="68" t="s">
        <v>53</v>
      </c>
      <c r="B32" s="69" t="s">
        <v>54</v>
      </c>
      <c r="C32" s="54"/>
      <c r="D32" s="55"/>
      <c r="E32" s="170"/>
      <c r="F32" s="187"/>
    </row>
    <row r="33" spans="1:6" ht="25" x14ac:dyDescent="0.35">
      <c r="A33" s="205" t="s">
        <v>55</v>
      </c>
      <c r="B33" s="72" t="s">
        <v>56</v>
      </c>
      <c r="C33" s="206" t="s">
        <v>13</v>
      </c>
      <c r="D33" s="246">
        <v>257.39999999999998</v>
      </c>
      <c r="E33" s="246"/>
      <c r="F33" s="187">
        <f>Table1423[[#This Row],[Qté]]*Table1423[[#This Row],[PU]]</f>
        <v>0</v>
      </c>
    </row>
    <row r="34" spans="1:6" x14ac:dyDescent="0.35">
      <c r="A34" s="205" t="s">
        <v>57</v>
      </c>
      <c r="B34" s="72" t="s">
        <v>58</v>
      </c>
      <c r="C34" s="206" t="s">
        <v>22</v>
      </c>
      <c r="D34" s="246">
        <v>2.6</v>
      </c>
      <c r="E34" s="246"/>
      <c r="F34" s="187">
        <f>Table1423[[#This Row],[Qté]]*Table1423[[#This Row],[PU]]</f>
        <v>0</v>
      </c>
    </row>
    <row r="35" spans="1:6" ht="36" customHeight="1" x14ac:dyDescent="0.35">
      <c r="A35" s="205" t="s">
        <v>59</v>
      </c>
      <c r="B35" s="72" t="s">
        <v>60</v>
      </c>
      <c r="C35" s="206" t="s">
        <v>22</v>
      </c>
      <c r="D35" s="246">
        <v>0.99</v>
      </c>
      <c r="E35" s="246"/>
      <c r="F35" s="187">
        <f>Table1423[[#This Row],[Qté]]*Table1423[[#This Row],[PU]]</f>
        <v>0</v>
      </c>
    </row>
    <row r="36" spans="1:6" x14ac:dyDescent="0.35">
      <c r="A36" s="205" t="s">
        <v>61</v>
      </c>
      <c r="B36" s="72" t="s">
        <v>62</v>
      </c>
      <c r="C36" s="206" t="s">
        <v>13</v>
      </c>
      <c r="D36" s="246">
        <v>291.5</v>
      </c>
      <c r="E36" s="246"/>
      <c r="F36" s="187">
        <f>Table1423[[#This Row],[Qté]]*Table1423[[#This Row],[PU]]</f>
        <v>0</v>
      </c>
    </row>
    <row r="37" spans="1:6" x14ac:dyDescent="0.35">
      <c r="A37" s="205" t="s">
        <v>63</v>
      </c>
      <c r="B37" s="72" t="s">
        <v>64</v>
      </c>
      <c r="C37" s="206" t="s">
        <v>42</v>
      </c>
      <c r="D37" s="246">
        <v>71.28</v>
      </c>
      <c r="E37" s="246"/>
      <c r="F37" s="187">
        <f>Table1423[[#This Row],[Qté]]*Table1423[[#This Row],[PU]]</f>
        <v>0</v>
      </c>
    </row>
    <row r="38" spans="1:6" x14ac:dyDescent="0.35">
      <c r="A38" s="83" t="s">
        <v>65</v>
      </c>
      <c r="B38" s="72" t="s">
        <v>66</v>
      </c>
      <c r="C38" s="61" t="s">
        <v>42</v>
      </c>
      <c r="D38" s="246">
        <v>25.01</v>
      </c>
      <c r="E38" s="246"/>
      <c r="F38" s="187">
        <f>Table1423[[#This Row],[Qté]]*Table1423[[#This Row],[PU]]</f>
        <v>0</v>
      </c>
    </row>
    <row r="39" spans="1:6" x14ac:dyDescent="0.35">
      <c r="A39" s="56"/>
      <c r="B39" s="57" t="s">
        <v>68</v>
      </c>
      <c r="C39" s="57"/>
      <c r="D39" s="58"/>
      <c r="E39" s="58"/>
      <c r="F39" s="191">
        <f>SUM(F33:F38)</f>
        <v>0</v>
      </c>
    </row>
    <row r="40" spans="1:6" x14ac:dyDescent="0.35">
      <c r="A40" s="77"/>
      <c r="B40" s="78"/>
      <c r="C40" s="78"/>
      <c r="D40" s="79"/>
      <c r="E40" s="170"/>
      <c r="F40" s="187"/>
    </row>
    <row r="41" spans="1:6" ht="21" customHeight="1" x14ac:dyDescent="0.35">
      <c r="A41" s="63" t="s">
        <v>69</v>
      </c>
      <c r="B41" s="64" t="s">
        <v>70</v>
      </c>
      <c r="C41" s="65"/>
      <c r="D41" s="66"/>
      <c r="E41" s="66"/>
      <c r="F41" s="192"/>
    </row>
    <row r="42" spans="1:6" x14ac:dyDescent="0.35">
      <c r="A42" s="68" t="s">
        <v>71</v>
      </c>
      <c r="B42" s="42" t="s">
        <v>72</v>
      </c>
      <c r="C42" s="54"/>
      <c r="D42" s="55"/>
      <c r="E42" s="170"/>
      <c r="F42" s="187"/>
    </row>
    <row r="43" spans="1:6" ht="25" x14ac:dyDescent="0.35">
      <c r="A43" s="83" t="s">
        <v>73</v>
      </c>
      <c r="B43" s="72" t="s">
        <v>74</v>
      </c>
      <c r="C43" s="61" t="s">
        <v>75</v>
      </c>
      <c r="D43" s="246">
        <v>3</v>
      </c>
      <c r="E43" s="170"/>
      <c r="F43" s="187">
        <f>Table1423[[#This Row],[Qté]]*Table1423[[#This Row],[PU]]</f>
        <v>0</v>
      </c>
    </row>
    <row r="44" spans="1:6" ht="25" x14ac:dyDescent="0.35">
      <c r="A44" s="83" t="s">
        <v>76</v>
      </c>
      <c r="B44" s="22" t="s">
        <v>589</v>
      </c>
      <c r="C44" s="61" t="s">
        <v>75</v>
      </c>
      <c r="D44" s="246">
        <v>21</v>
      </c>
      <c r="E44" s="170"/>
      <c r="F44" s="187">
        <f>Table1423[[#This Row],[Qté]]*Table1423[[#This Row],[PU]]</f>
        <v>0</v>
      </c>
    </row>
    <row r="45" spans="1:6" ht="37.5" x14ac:dyDescent="0.35">
      <c r="A45" s="83" t="s">
        <v>77</v>
      </c>
      <c r="B45" s="22" t="s">
        <v>374</v>
      </c>
      <c r="C45" s="61" t="s">
        <v>75</v>
      </c>
      <c r="D45" s="246">
        <v>21</v>
      </c>
      <c r="E45" s="170"/>
      <c r="F45" s="187">
        <f>Table1423[[#This Row],[Qté]]*Table1423[[#This Row],[PU]]</f>
        <v>0</v>
      </c>
    </row>
    <row r="46" spans="1:6" x14ac:dyDescent="0.35">
      <c r="A46" s="83" t="s">
        <v>78</v>
      </c>
      <c r="B46" s="72" t="s">
        <v>79</v>
      </c>
      <c r="C46" s="61" t="s">
        <v>10</v>
      </c>
      <c r="D46" s="246">
        <v>1</v>
      </c>
      <c r="E46" s="170"/>
      <c r="F46" s="187">
        <f>Table1423[[#This Row],[Qté]]*Table1423[[#This Row],[PU]]</f>
        <v>0</v>
      </c>
    </row>
    <row r="47" spans="1:6" ht="37.5" x14ac:dyDescent="0.35">
      <c r="A47" s="377" t="s">
        <v>585</v>
      </c>
      <c r="B47" s="22" t="s">
        <v>586</v>
      </c>
      <c r="C47" s="378" t="s">
        <v>75</v>
      </c>
      <c r="D47" s="246">
        <v>3</v>
      </c>
      <c r="E47" s="247"/>
      <c r="F47" s="187">
        <f>Table1423[[#This Row],[Qté]]*Table1423[[#This Row],[PU]]</f>
        <v>0</v>
      </c>
    </row>
    <row r="48" spans="1:6" x14ac:dyDescent="0.35">
      <c r="A48" s="56"/>
      <c r="B48" s="57" t="s">
        <v>80</v>
      </c>
      <c r="C48" s="57"/>
      <c r="D48" s="58"/>
      <c r="E48" s="58"/>
      <c r="F48" s="191">
        <f>SUM(F43:F47)</f>
        <v>0</v>
      </c>
    </row>
    <row r="49" spans="1:6" x14ac:dyDescent="0.35">
      <c r="A49" s="77"/>
      <c r="B49" s="78"/>
      <c r="C49" s="78"/>
      <c r="D49" s="79"/>
      <c r="E49" s="170"/>
      <c r="F49" s="187"/>
    </row>
    <row r="50" spans="1:6" x14ac:dyDescent="0.35">
      <c r="A50" s="63" t="s">
        <v>81</v>
      </c>
      <c r="B50" s="64" t="s">
        <v>82</v>
      </c>
      <c r="C50" s="65"/>
      <c r="D50" s="66"/>
      <c r="E50" s="66"/>
      <c r="F50" s="66"/>
    </row>
    <row r="51" spans="1:6" x14ac:dyDescent="0.35">
      <c r="A51" s="83" t="s">
        <v>83</v>
      </c>
      <c r="B51" s="72" t="s">
        <v>84</v>
      </c>
      <c r="C51" s="61" t="s">
        <v>13</v>
      </c>
      <c r="D51" s="246">
        <v>212.5</v>
      </c>
      <c r="E51" s="246"/>
      <c r="F51" s="187">
        <f>Table1423[[#This Row],[Qté]]*Table1423[[#This Row],[PU]]</f>
        <v>0</v>
      </c>
    </row>
    <row r="52" spans="1:6" x14ac:dyDescent="0.35">
      <c r="A52" s="83" t="s">
        <v>85</v>
      </c>
      <c r="B52" s="72" t="s">
        <v>86</v>
      </c>
      <c r="C52" s="61" t="s">
        <v>13</v>
      </c>
      <c r="D52" s="246">
        <v>6.5</v>
      </c>
      <c r="E52" s="246"/>
      <c r="F52" s="187">
        <f>Table1423[[#This Row],[Qté]]*Table1423[[#This Row],[PU]]</f>
        <v>0</v>
      </c>
    </row>
    <row r="53" spans="1:6" x14ac:dyDescent="0.35">
      <c r="A53" s="83" t="s">
        <v>87</v>
      </c>
      <c r="B53" s="72" t="s">
        <v>88</v>
      </c>
      <c r="C53" s="61" t="s">
        <v>13</v>
      </c>
      <c r="D53" s="246">
        <v>246</v>
      </c>
      <c r="E53" s="246"/>
      <c r="F53" s="187">
        <f>Table1423[[#This Row],[Qté]]*Table1423[[#This Row],[PU]]</f>
        <v>0</v>
      </c>
    </row>
    <row r="54" spans="1:6" x14ac:dyDescent="0.35">
      <c r="A54" s="83" t="s">
        <v>89</v>
      </c>
      <c r="B54" s="72" t="s">
        <v>90</v>
      </c>
      <c r="C54" s="61" t="s">
        <v>13</v>
      </c>
      <c r="D54" s="246">
        <v>21</v>
      </c>
      <c r="E54" s="246"/>
      <c r="F54" s="187">
        <f>Table1423[[#This Row],[Qté]]*Table1423[[#This Row],[PU]]</f>
        <v>0</v>
      </c>
    </row>
    <row r="55" spans="1:6" x14ac:dyDescent="0.35">
      <c r="A55" s="83" t="s">
        <v>91</v>
      </c>
      <c r="B55" s="72" t="s">
        <v>92</v>
      </c>
      <c r="C55" s="61" t="s">
        <v>13</v>
      </c>
      <c r="D55" s="246">
        <v>70.44</v>
      </c>
      <c r="E55" s="246"/>
      <c r="F55" s="187">
        <f>Table1423[[#This Row],[Qté]]*Table1423[[#This Row],[PU]]</f>
        <v>0</v>
      </c>
    </row>
    <row r="56" spans="1:6" x14ac:dyDescent="0.35">
      <c r="A56" s="83" t="s">
        <v>93</v>
      </c>
      <c r="B56" s="72" t="s">
        <v>94</v>
      </c>
      <c r="C56" s="61" t="s">
        <v>13</v>
      </c>
      <c r="D56" s="246">
        <v>128.08000000000001</v>
      </c>
      <c r="E56" s="246"/>
      <c r="F56" s="187">
        <f>Table1423[[#This Row],[Qté]]*Table1423[[#This Row],[PU]]</f>
        <v>0</v>
      </c>
    </row>
    <row r="57" spans="1:6" x14ac:dyDescent="0.35">
      <c r="A57" s="56"/>
      <c r="B57" s="41" t="s">
        <v>95</v>
      </c>
      <c r="C57" s="57"/>
      <c r="D57" s="58"/>
      <c r="E57" s="58"/>
      <c r="F57" s="58">
        <f>SUM(F51:F56)</f>
        <v>0</v>
      </c>
    </row>
    <row r="58" spans="1:6" x14ac:dyDescent="0.35">
      <c r="A58" s="77"/>
      <c r="B58" s="84"/>
      <c r="C58" s="78"/>
      <c r="D58" s="79"/>
      <c r="E58" s="171"/>
      <c r="F58" s="188"/>
    </row>
    <row r="59" spans="1:6" x14ac:dyDescent="0.35">
      <c r="A59" s="63" t="s">
        <v>96</v>
      </c>
      <c r="B59" s="85" t="s">
        <v>97</v>
      </c>
      <c r="C59" s="65"/>
      <c r="D59" s="66"/>
      <c r="E59" s="67"/>
      <c r="F59" s="189"/>
    </row>
    <row r="60" spans="1:6" x14ac:dyDescent="0.35">
      <c r="A60" s="150" t="s">
        <v>98</v>
      </c>
      <c r="B60" s="72" t="s">
        <v>99</v>
      </c>
      <c r="C60" s="151" t="s">
        <v>13</v>
      </c>
      <c r="D60" s="246">
        <v>1330.8</v>
      </c>
      <c r="E60" s="246"/>
      <c r="F60" s="208">
        <f>Table1423[[#This Row],[Qté]]*Table1423[[#This Row],[PU]]</f>
        <v>0</v>
      </c>
    </row>
    <row r="61" spans="1:6" x14ac:dyDescent="0.35">
      <c r="A61" s="150" t="s">
        <v>100</v>
      </c>
      <c r="B61" s="72" t="s">
        <v>101</v>
      </c>
      <c r="C61" s="151" t="s">
        <v>13</v>
      </c>
      <c r="D61" s="246">
        <v>257.39999999999998</v>
      </c>
      <c r="E61" s="246"/>
      <c r="F61" s="200">
        <f>Table1423[[#This Row],[Qté]]*Table1423[[#This Row],[PU]]</f>
        <v>0</v>
      </c>
    </row>
    <row r="62" spans="1:6" x14ac:dyDescent="0.35">
      <c r="A62" s="150" t="s">
        <v>102</v>
      </c>
      <c r="B62" s="72" t="s">
        <v>103</v>
      </c>
      <c r="C62" s="151" t="s">
        <v>13</v>
      </c>
      <c r="D62" s="246">
        <v>246</v>
      </c>
      <c r="E62" s="246"/>
      <c r="F62" s="200">
        <f>Table1423[[#This Row],[Qté]]*Table1423[[#This Row],[PU]]</f>
        <v>0</v>
      </c>
    </row>
    <row r="63" spans="1:6" x14ac:dyDescent="0.35">
      <c r="A63" s="150" t="s">
        <v>104</v>
      </c>
      <c r="B63" s="72" t="s">
        <v>105</v>
      </c>
      <c r="C63" s="151" t="s">
        <v>13</v>
      </c>
      <c r="D63" s="246">
        <v>162</v>
      </c>
      <c r="E63" s="246"/>
      <c r="F63" s="200">
        <f>Table1423[[#This Row],[Qté]]*Table1423[[#This Row],[PU]]</f>
        <v>0</v>
      </c>
    </row>
    <row r="64" spans="1:6" x14ac:dyDescent="0.35">
      <c r="A64" s="150" t="s">
        <v>106</v>
      </c>
      <c r="B64" s="72" t="s">
        <v>107</v>
      </c>
      <c r="C64" s="151" t="s">
        <v>13</v>
      </c>
      <c r="D64" s="246">
        <v>29</v>
      </c>
      <c r="E64" s="246"/>
      <c r="F64" s="200">
        <f>Table1423[[#This Row],[Qté]]*Table1423[[#This Row],[PU]]</f>
        <v>0</v>
      </c>
    </row>
    <row r="65" spans="1:6" ht="15" thickBot="1" x14ac:dyDescent="0.4">
      <c r="A65" s="209" t="s">
        <v>108</v>
      </c>
      <c r="B65" s="207" t="s">
        <v>109</v>
      </c>
      <c r="C65" s="210" t="s">
        <v>13</v>
      </c>
      <c r="D65" s="246">
        <v>21</v>
      </c>
      <c r="E65" s="246"/>
      <c r="F65" s="211">
        <f>Table1423[[#This Row],[Qté]]*Table1423[[#This Row],[PU]]</f>
        <v>0</v>
      </c>
    </row>
    <row r="66" spans="1:6" x14ac:dyDescent="0.35">
      <c r="A66" s="87"/>
      <c r="B66" s="88" t="s">
        <v>110</v>
      </c>
      <c r="C66" s="88"/>
      <c r="D66" s="89"/>
      <c r="E66" s="89"/>
      <c r="F66" s="58">
        <f>SUM(F60:F65)</f>
        <v>0</v>
      </c>
    </row>
    <row r="67" spans="1:6" x14ac:dyDescent="0.35">
      <c r="A67" s="90"/>
      <c r="B67" s="43"/>
      <c r="C67" s="54"/>
      <c r="D67" s="91"/>
      <c r="E67" s="170"/>
      <c r="F67" s="187"/>
    </row>
    <row r="68" spans="1:6" x14ac:dyDescent="0.35">
      <c r="A68" s="373" t="s">
        <v>566</v>
      </c>
      <c r="B68" s="362" t="s">
        <v>560</v>
      </c>
      <c r="C68" s="363"/>
      <c r="D68" s="364"/>
      <c r="E68" s="365"/>
      <c r="F68" s="366"/>
    </row>
    <row r="69" spans="1:6" x14ac:dyDescent="0.35">
      <c r="A69" s="373" t="s">
        <v>567</v>
      </c>
      <c r="B69" s="367" t="s">
        <v>561</v>
      </c>
      <c r="C69" s="368"/>
      <c r="D69" s="368">
        <v>0</v>
      </c>
      <c r="E69" s="369"/>
      <c r="F69" s="369"/>
    </row>
    <row r="70" spans="1:6" x14ac:dyDescent="0.35">
      <c r="A70" s="90" t="s">
        <v>568</v>
      </c>
      <c r="B70" s="22" t="s">
        <v>562</v>
      </c>
      <c r="C70" s="370" t="s">
        <v>42</v>
      </c>
      <c r="D70" s="370">
        <v>25</v>
      </c>
      <c r="E70" s="371"/>
      <c r="F70" s="371">
        <f t="shared" ref="F70:F73" si="0">D70*E70</f>
        <v>0</v>
      </c>
    </row>
    <row r="71" spans="1:6" ht="21.75" customHeight="1" x14ac:dyDescent="0.35">
      <c r="A71" s="90" t="s">
        <v>569</v>
      </c>
      <c r="B71" s="22" t="s">
        <v>563</v>
      </c>
      <c r="C71" s="370" t="s">
        <v>42</v>
      </c>
      <c r="D71" s="370">
        <v>50</v>
      </c>
      <c r="E71" s="371"/>
      <c r="F71" s="371">
        <f t="shared" si="0"/>
        <v>0</v>
      </c>
    </row>
    <row r="72" spans="1:6" x14ac:dyDescent="0.35">
      <c r="A72" s="90" t="s">
        <v>570</v>
      </c>
      <c r="B72" s="22" t="s">
        <v>564</v>
      </c>
      <c r="C72" s="370" t="s">
        <v>42</v>
      </c>
      <c r="D72" s="370">
        <v>75</v>
      </c>
      <c r="E72" s="371"/>
      <c r="F72" s="371">
        <f t="shared" si="0"/>
        <v>0</v>
      </c>
    </row>
    <row r="73" spans="1:6" ht="15" thickBot="1" x14ac:dyDescent="0.4">
      <c r="A73" s="90" t="s">
        <v>571</v>
      </c>
      <c r="B73" s="22" t="s">
        <v>565</v>
      </c>
      <c r="C73" s="370" t="s">
        <v>10</v>
      </c>
      <c r="D73" s="370">
        <v>0.5</v>
      </c>
      <c r="E73" s="371"/>
      <c r="F73" s="371">
        <f t="shared" si="0"/>
        <v>0</v>
      </c>
    </row>
    <row r="74" spans="1:6" x14ac:dyDescent="0.35">
      <c r="A74" s="87"/>
      <c r="B74" s="372" t="s">
        <v>572</v>
      </c>
      <c r="C74" s="88"/>
      <c r="D74" s="89"/>
      <c r="E74" s="89"/>
      <c r="F74" s="58">
        <f>SUM(F70:F73)</f>
        <v>0</v>
      </c>
    </row>
    <row r="75" spans="1:6" ht="15" thickBot="1" x14ac:dyDescent="0.4">
      <c r="A75" s="90"/>
      <c r="B75" s="43"/>
      <c r="C75" s="54"/>
      <c r="D75" s="91"/>
      <c r="E75" s="170"/>
      <c r="F75" s="187"/>
    </row>
    <row r="76" spans="1:6" ht="16" thickBot="1" x14ac:dyDescent="0.4">
      <c r="A76" s="308"/>
      <c r="B76" s="309" t="s">
        <v>375</v>
      </c>
      <c r="C76" s="309"/>
      <c r="D76" s="310"/>
      <c r="E76" s="311"/>
      <c r="F76" s="312">
        <f>F66+F57+F39+F48+F30+F22+F74</f>
        <v>0</v>
      </c>
    </row>
    <row r="77" spans="1:6" ht="16" thickBot="1" x14ac:dyDescent="0.4">
      <c r="A77" s="308"/>
      <c r="B77" s="309" t="s">
        <v>582</v>
      </c>
      <c r="C77" s="309"/>
      <c r="D77" s="310"/>
      <c r="E77" s="311"/>
      <c r="F77" s="312">
        <f>+F76*2</f>
        <v>0</v>
      </c>
    </row>
    <row r="78" spans="1:6" x14ac:dyDescent="0.35">
      <c r="A78" s="92"/>
      <c r="B78" s="93"/>
      <c r="C78" s="94"/>
      <c r="D78" s="95"/>
      <c r="E78" s="174"/>
      <c r="F78" s="194"/>
    </row>
    <row r="79" spans="1:6" x14ac:dyDescent="0.35">
      <c r="A79" s="49">
        <v>300</v>
      </c>
      <c r="B79" s="96" t="s">
        <v>111</v>
      </c>
      <c r="C79" s="97"/>
      <c r="D79" s="98"/>
      <c r="E79" s="98"/>
      <c r="F79" s="195"/>
    </row>
    <row r="80" spans="1:6" x14ac:dyDescent="0.35">
      <c r="A80" s="63" t="s">
        <v>112</v>
      </c>
      <c r="B80" s="64" t="s">
        <v>17</v>
      </c>
      <c r="C80" s="99"/>
      <c r="D80" s="67"/>
      <c r="E80" s="67"/>
      <c r="F80" s="189"/>
    </row>
    <row r="81" spans="1:6" x14ac:dyDescent="0.35">
      <c r="A81" s="68" t="s">
        <v>113</v>
      </c>
      <c r="B81" s="69" t="s">
        <v>114</v>
      </c>
      <c r="C81" s="54"/>
      <c r="D81" s="100"/>
      <c r="E81" s="172"/>
      <c r="F81" s="190"/>
    </row>
    <row r="82" spans="1:6" x14ac:dyDescent="0.35">
      <c r="A82" s="53" t="s">
        <v>115</v>
      </c>
      <c r="B82" s="28" t="s">
        <v>21</v>
      </c>
      <c r="C82" s="54" t="s">
        <v>22</v>
      </c>
      <c r="D82" s="55">
        <v>32.5</v>
      </c>
      <c r="E82" s="170"/>
      <c r="F82" s="187">
        <f>Table1423[[#This Row],[Qté]]*Table1423[[#This Row],[PU]]</f>
        <v>0</v>
      </c>
    </row>
    <row r="83" spans="1:6" x14ac:dyDescent="0.35">
      <c r="A83" s="53" t="s">
        <v>116</v>
      </c>
      <c r="B83" s="28" t="s">
        <v>24</v>
      </c>
      <c r="C83" s="54" t="s">
        <v>22</v>
      </c>
      <c r="D83" s="55">
        <v>2.0299999999999998</v>
      </c>
      <c r="E83" s="170"/>
      <c r="F83" s="187">
        <f>Table1423[[#This Row],[Qté]]*Table1423[[#This Row],[PU]]</f>
        <v>0</v>
      </c>
    </row>
    <row r="84" spans="1:6" x14ac:dyDescent="0.35">
      <c r="A84" s="53" t="s">
        <v>117</v>
      </c>
      <c r="B84" s="28" t="s">
        <v>118</v>
      </c>
      <c r="C84" s="54" t="s">
        <v>22</v>
      </c>
      <c r="D84" s="55">
        <v>27.12</v>
      </c>
      <c r="E84" s="170"/>
      <c r="F84" s="187">
        <f>Table1423[[#This Row],[Qté]]*Table1423[[#This Row],[PU]]</f>
        <v>0</v>
      </c>
    </row>
    <row r="85" spans="1:6" x14ac:dyDescent="0.35">
      <c r="A85" s="53" t="s">
        <v>119</v>
      </c>
      <c r="B85" s="28" t="s">
        <v>120</v>
      </c>
      <c r="C85" s="54" t="s">
        <v>22</v>
      </c>
      <c r="D85" s="55">
        <f>1.7/2</f>
        <v>0.85</v>
      </c>
      <c r="E85" s="170"/>
      <c r="F85" s="187">
        <f>Table1423[[#This Row],[Qté]]*Table1423[[#This Row],[PU]]</f>
        <v>0</v>
      </c>
    </row>
    <row r="86" spans="1:6" ht="25" x14ac:dyDescent="0.35">
      <c r="A86" s="53" t="s">
        <v>121</v>
      </c>
      <c r="B86" s="28" t="s">
        <v>122</v>
      </c>
      <c r="C86" s="54" t="s">
        <v>22</v>
      </c>
      <c r="D86" s="55">
        <f>3.25*0.7</f>
        <v>2.2749999999999999</v>
      </c>
      <c r="E86" s="170"/>
      <c r="F86" s="187">
        <f>Table1423[[#This Row],[Qté]]*Table1423[[#This Row],[PU]]</f>
        <v>0</v>
      </c>
    </row>
    <row r="87" spans="1:6" ht="25" x14ac:dyDescent="0.35">
      <c r="A87" s="53" t="s">
        <v>123</v>
      </c>
      <c r="B87" s="28" t="s">
        <v>32</v>
      </c>
      <c r="C87" s="81" t="s">
        <v>22</v>
      </c>
      <c r="D87" s="82">
        <v>47.37</v>
      </c>
      <c r="E87" s="170"/>
      <c r="F87" s="187">
        <f>Table1423[[#This Row],[Qté]]*Table1423[[#This Row],[PU]]</f>
        <v>0</v>
      </c>
    </row>
    <row r="88" spans="1:6" x14ac:dyDescent="0.35">
      <c r="A88" s="53" t="s">
        <v>124</v>
      </c>
      <c r="B88" s="28" t="s">
        <v>34</v>
      </c>
      <c r="C88" s="54" t="s">
        <v>13</v>
      </c>
      <c r="D88" s="55">
        <v>91</v>
      </c>
      <c r="E88" s="170"/>
      <c r="F88" s="187">
        <f>Table1423[[#This Row],[Qté]]*Table1423[[#This Row],[PU]]</f>
        <v>0</v>
      </c>
    </row>
    <row r="89" spans="1:6" x14ac:dyDescent="0.35">
      <c r="A89" s="53" t="s">
        <v>125</v>
      </c>
      <c r="B89" s="28" t="s">
        <v>126</v>
      </c>
      <c r="C89" s="54" t="s">
        <v>22</v>
      </c>
      <c r="D89" s="55">
        <v>6.39</v>
      </c>
      <c r="E89" s="170"/>
      <c r="F89" s="187">
        <f>Table1423[[#This Row],[Qté]]*Table1423[[#This Row],[PU]]</f>
        <v>0</v>
      </c>
    </row>
    <row r="90" spans="1:6" x14ac:dyDescent="0.35">
      <c r="A90" s="56"/>
      <c r="B90" s="41" t="s">
        <v>127</v>
      </c>
      <c r="C90" s="57"/>
      <c r="D90" s="58"/>
      <c r="E90" s="58"/>
      <c r="F90" s="191">
        <f>SUBTOTAL(109,F82:F89)</f>
        <v>0</v>
      </c>
    </row>
    <row r="91" spans="1:6" x14ac:dyDescent="0.35">
      <c r="A91" s="77"/>
      <c r="B91" s="84"/>
      <c r="C91" s="78"/>
      <c r="D91" s="79"/>
      <c r="E91" s="170"/>
      <c r="F91" s="187"/>
    </row>
    <row r="92" spans="1:6" x14ac:dyDescent="0.35">
      <c r="A92" s="68" t="s">
        <v>128</v>
      </c>
      <c r="B92" s="42" t="s">
        <v>129</v>
      </c>
      <c r="C92" s="54"/>
      <c r="D92" s="55"/>
      <c r="E92" s="170"/>
      <c r="F92" s="187"/>
    </row>
    <row r="93" spans="1:6" x14ac:dyDescent="0.35">
      <c r="A93" s="205" t="s">
        <v>130</v>
      </c>
      <c r="B93" s="72" t="s">
        <v>41</v>
      </c>
      <c r="C93" s="206" t="s">
        <v>42</v>
      </c>
      <c r="D93" s="62">
        <v>92</v>
      </c>
      <c r="E93" s="170"/>
      <c r="F93" s="187">
        <f>Table1423[[#This Row],[Qté]]*Table1423[[#This Row],[PU]]</f>
        <v>0</v>
      </c>
    </row>
    <row r="94" spans="1:6" x14ac:dyDescent="0.35">
      <c r="A94" s="205" t="s">
        <v>131</v>
      </c>
      <c r="B94" s="22" t="s">
        <v>373</v>
      </c>
      <c r="C94" s="206" t="s">
        <v>22</v>
      </c>
      <c r="D94" s="62">
        <v>38.909999999999997</v>
      </c>
      <c r="E94" s="170"/>
      <c r="F94" s="187">
        <f>Table1423[[#This Row],[Qté]]*Table1423[[#This Row],[PU]]</f>
        <v>0</v>
      </c>
    </row>
    <row r="95" spans="1:6" x14ac:dyDescent="0.35">
      <c r="A95" s="83" t="s">
        <v>132</v>
      </c>
      <c r="B95" s="72" t="s">
        <v>133</v>
      </c>
      <c r="C95" s="61" t="s">
        <v>22</v>
      </c>
      <c r="D95" s="62">
        <v>1.1000000000000001</v>
      </c>
      <c r="E95" s="170"/>
      <c r="F95" s="187">
        <f>Table1423[[#This Row],[Qté]]*Table1423[[#This Row],[PU]]</f>
        <v>0</v>
      </c>
    </row>
    <row r="96" spans="1:6" x14ac:dyDescent="0.35">
      <c r="A96" s="83" t="s">
        <v>134</v>
      </c>
      <c r="B96" s="72" t="s">
        <v>135</v>
      </c>
      <c r="C96" s="61" t="s">
        <v>22</v>
      </c>
      <c r="D96" s="62">
        <v>1.22</v>
      </c>
      <c r="E96" s="170"/>
      <c r="F96" s="187">
        <f>Table1423[[#This Row],[Qté]]*Table1423[[#This Row],[PU]]</f>
        <v>0</v>
      </c>
    </row>
    <row r="97" spans="1:6" x14ac:dyDescent="0.35">
      <c r="A97" s="83" t="s">
        <v>136</v>
      </c>
      <c r="B97" s="72" t="s">
        <v>137</v>
      </c>
      <c r="C97" s="61" t="s">
        <v>22</v>
      </c>
      <c r="D97" s="62">
        <v>1.63</v>
      </c>
      <c r="E97" s="170"/>
      <c r="F97" s="187">
        <f>Table1423[[#This Row],[Qté]]*Table1423[[#This Row],[PU]]</f>
        <v>0</v>
      </c>
    </row>
    <row r="98" spans="1:6" x14ac:dyDescent="0.35">
      <c r="A98" s="83" t="s">
        <v>138</v>
      </c>
      <c r="B98" s="72" t="s">
        <v>51</v>
      </c>
      <c r="C98" s="206" t="s">
        <v>22</v>
      </c>
      <c r="D98" s="62">
        <v>0.5</v>
      </c>
      <c r="E98" s="170"/>
      <c r="F98" s="187">
        <f>Table1423[[#This Row],[Qté]]*Table1423[[#This Row],[PU]]</f>
        <v>0</v>
      </c>
    </row>
    <row r="99" spans="1:6" x14ac:dyDescent="0.35">
      <c r="A99" s="56"/>
      <c r="B99" s="57" t="s">
        <v>139</v>
      </c>
      <c r="C99" s="57"/>
      <c r="D99" s="58"/>
      <c r="E99" s="58"/>
      <c r="F99" s="191">
        <f>SUM(F93:F98)</f>
        <v>0</v>
      </c>
    </row>
    <row r="100" spans="1:6" x14ac:dyDescent="0.35">
      <c r="A100" s="77"/>
      <c r="B100" s="78"/>
      <c r="C100" s="78"/>
      <c r="D100" s="79"/>
      <c r="E100" s="170"/>
      <c r="F100" s="187"/>
    </row>
    <row r="101" spans="1:6" x14ac:dyDescent="0.35">
      <c r="A101" s="68" t="s">
        <v>140</v>
      </c>
      <c r="B101" s="69" t="s">
        <v>141</v>
      </c>
      <c r="C101" s="54"/>
      <c r="D101" s="55"/>
      <c r="E101" s="170"/>
      <c r="F101" s="187"/>
    </row>
    <row r="102" spans="1:6" ht="25" x14ac:dyDescent="0.35">
      <c r="A102" s="53" t="s">
        <v>142</v>
      </c>
      <c r="B102" s="28" t="s">
        <v>143</v>
      </c>
      <c r="C102" s="54" t="s">
        <v>22</v>
      </c>
      <c r="D102" s="55">
        <v>1.31</v>
      </c>
      <c r="E102" s="170"/>
      <c r="F102" s="187">
        <f>Table1423[[#This Row],[Qté]]*Table1423[[#This Row],[PU]]</f>
        <v>0</v>
      </c>
    </row>
    <row r="103" spans="1:6" x14ac:dyDescent="0.35">
      <c r="A103" s="53" t="s">
        <v>144</v>
      </c>
      <c r="B103" s="28" t="s">
        <v>145</v>
      </c>
      <c r="C103" s="54" t="s">
        <v>22</v>
      </c>
      <c r="D103" s="55">
        <v>0.4</v>
      </c>
      <c r="E103" s="170"/>
      <c r="F103" s="187">
        <f>Table1423[[#This Row],[Qté]]*Table1423[[#This Row],[PU]]</f>
        <v>0</v>
      </c>
    </row>
    <row r="104" spans="1:6" x14ac:dyDescent="0.35">
      <c r="A104" s="53" t="s">
        <v>146</v>
      </c>
      <c r="B104" s="28" t="s">
        <v>147</v>
      </c>
      <c r="C104" s="54" t="s">
        <v>13</v>
      </c>
      <c r="D104" s="55">
        <v>134.041</v>
      </c>
      <c r="E104" s="170"/>
      <c r="F104" s="187">
        <f>Table1423[[#This Row],[Qté]]*Table1423[[#This Row],[PU]]</f>
        <v>0</v>
      </c>
    </row>
    <row r="105" spans="1:6" x14ac:dyDescent="0.35">
      <c r="A105" s="53" t="s">
        <v>148</v>
      </c>
      <c r="B105" s="72" t="s">
        <v>149</v>
      </c>
      <c r="C105" s="54" t="s">
        <v>42</v>
      </c>
      <c r="D105" s="55">
        <v>13</v>
      </c>
      <c r="E105" s="170"/>
      <c r="F105" s="187">
        <f>Table1423[[#This Row],[Qté]]*Table1423[[#This Row],[PU]]</f>
        <v>0</v>
      </c>
    </row>
    <row r="106" spans="1:6" x14ac:dyDescent="0.35">
      <c r="A106" s="53" t="s">
        <v>150</v>
      </c>
      <c r="B106" s="28" t="s">
        <v>151</v>
      </c>
      <c r="C106" s="54" t="s">
        <v>42</v>
      </c>
      <c r="D106" s="55">
        <v>46.56</v>
      </c>
      <c r="E106" s="170"/>
      <c r="F106" s="187">
        <f>Table1423[[#This Row],[Qté]]*Table1423[[#This Row],[PU]]</f>
        <v>0</v>
      </c>
    </row>
    <row r="107" spans="1:6" ht="25" x14ac:dyDescent="0.35">
      <c r="A107" s="53" t="s">
        <v>152</v>
      </c>
      <c r="B107" s="28" t="s">
        <v>153</v>
      </c>
      <c r="C107" s="54" t="s">
        <v>13</v>
      </c>
      <c r="D107" s="55">
        <v>113</v>
      </c>
      <c r="E107" s="170"/>
      <c r="F107" s="187">
        <f>Table1423[[#This Row],[Qté]]*Table1423[[#This Row],[PU]]</f>
        <v>0</v>
      </c>
    </row>
    <row r="108" spans="1:6" x14ac:dyDescent="0.35">
      <c r="A108" s="53" t="s">
        <v>154</v>
      </c>
      <c r="B108" s="28" t="s">
        <v>67</v>
      </c>
      <c r="C108" s="245" t="s">
        <v>42</v>
      </c>
      <c r="D108" s="55">
        <v>45</v>
      </c>
      <c r="E108" s="170"/>
      <c r="F108" s="187">
        <f>Table1423[[#This Row],[Qté]]*Table1423[[#This Row],[PU]]</f>
        <v>0</v>
      </c>
    </row>
    <row r="109" spans="1:6" x14ac:dyDescent="0.35">
      <c r="A109" s="56"/>
      <c r="B109" s="57" t="s">
        <v>155</v>
      </c>
      <c r="C109" s="57"/>
      <c r="D109" s="58"/>
      <c r="E109" s="58"/>
      <c r="F109" s="191">
        <f>SUM(F102:F108)</f>
        <v>0</v>
      </c>
    </row>
    <row r="110" spans="1:6" x14ac:dyDescent="0.35">
      <c r="A110" s="77"/>
      <c r="B110" s="78"/>
      <c r="C110" s="78"/>
      <c r="D110" s="79"/>
      <c r="E110" s="170"/>
      <c r="F110" s="188"/>
    </row>
    <row r="111" spans="1:6" x14ac:dyDescent="0.35">
      <c r="A111" s="63" t="s">
        <v>156</v>
      </c>
      <c r="B111" s="64" t="s">
        <v>157</v>
      </c>
      <c r="C111" s="65"/>
      <c r="D111" s="66"/>
      <c r="E111" s="66"/>
      <c r="F111" s="189"/>
    </row>
    <row r="112" spans="1:6" x14ac:dyDescent="0.35">
      <c r="A112" s="68" t="s">
        <v>158</v>
      </c>
      <c r="B112" s="69" t="s">
        <v>159</v>
      </c>
      <c r="C112" s="54"/>
      <c r="D112" s="55"/>
      <c r="E112" s="170"/>
      <c r="F112" s="190"/>
    </row>
    <row r="113" spans="1:6" ht="25" x14ac:dyDescent="0.35">
      <c r="A113" s="83" t="s">
        <v>160</v>
      </c>
      <c r="B113" s="72" t="s">
        <v>161</v>
      </c>
      <c r="C113" s="61" t="s">
        <v>75</v>
      </c>
      <c r="D113" s="62">
        <v>1</v>
      </c>
      <c r="E113" s="170"/>
      <c r="F113" s="187">
        <f>Table1423[[#This Row],[Qté]]*Table1423[[#This Row],[PU]]</f>
        <v>0</v>
      </c>
    </row>
    <row r="114" spans="1:6" ht="36.75" customHeight="1" x14ac:dyDescent="0.35">
      <c r="A114" s="83" t="s">
        <v>162</v>
      </c>
      <c r="B114" s="72" t="s">
        <v>163</v>
      </c>
      <c r="C114" s="61" t="s">
        <v>75</v>
      </c>
      <c r="D114" s="62">
        <v>2</v>
      </c>
      <c r="E114" s="170"/>
      <c r="F114" s="187">
        <f>Table1423[[#This Row],[Qté]]*Table1423[[#This Row],[PU]]</f>
        <v>0</v>
      </c>
    </row>
    <row r="115" spans="1:6" ht="36.75" customHeight="1" x14ac:dyDescent="0.35">
      <c r="A115" s="83" t="s">
        <v>164</v>
      </c>
      <c r="B115" s="72" t="s">
        <v>165</v>
      </c>
      <c r="C115" s="61" t="s">
        <v>75</v>
      </c>
      <c r="D115" s="62">
        <v>2</v>
      </c>
      <c r="E115" s="170"/>
      <c r="F115" s="187">
        <f>Table1423[[#This Row],[Qté]]*Table1423[[#This Row],[PU]]</f>
        <v>0</v>
      </c>
    </row>
    <row r="116" spans="1:6" ht="25" x14ac:dyDescent="0.35">
      <c r="A116" s="83" t="s">
        <v>166</v>
      </c>
      <c r="B116" s="72" t="s">
        <v>167</v>
      </c>
      <c r="C116" s="61" t="s">
        <v>75</v>
      </c>
      <c r="D116" s="62">
        <v>1</v>
      </c>
      <c r="E116" s="170"/>
      <c r="F116" s="187">
        <f>Table1423[[#This Row],[Qté]]*Table1423[[#This Row],[PU]]</f>
        <v>0</v>
      </c>
    </row>
    <row r="117" spans="1:6" ht="25" x14ac:dyDescent="0.35">
      <c r="A117" s="83" t="s">
        <v>168</v>
      </c>
      <c r="B117" s="72" t="s">
        <v>169</v>
      </c>
      <c r="C117" s="61" t="s">
        <v>75</v>
      </c>
      <c r="D117" s="62">
        <v>2</v>
      </c>
      <c r="E117" s="170"/>
      <c r="F117" s="187">
        <f>Table1423[[#This Row],[Qté]]*Table1423[[#This Row],[PU]]</f>
        <v>0</v>
      </c>
    </row>
    <row r="118" spans="1:6" ht="25" x14ac:dyDescent="0.35">
      <c r="A118" s="83" t="s">
        <v>170</v>
      </c>
      <c r="B118" s="72" t="s">
        <v>171</v>
      </c>
      <c r="C118" s="61" t="s">
        <v>75</v>
      </c>
      <c r="D118" s="62">
        <v>2</v>
      </c>
      <c r="E118" s="170"/>
      <c r="F118" s="187">
        <f>Table1423[[#This Row],[Qté]]*Table1423[[#This Row],[PU]]</f>
        <v>0</v>
      </c>
    </row>
    <row r="119" spans="1:6" ht="25" x14ac:dyDescent="0.35">
      <c r="A119" s="83" t="s">
        <v>172</v>
      </c>
      <c r="B119" s="72" t="s">
        <v>173</v>
      </c>
      <c r="C119" s="61" t="s">
        <v>75</v>
      </c>
      <c r="D119" s="62">
        <v>1</v>
      </c>
      <c r="E119" s="170"/>
      <c r="F119" s="187">
        <f>Table1423[[#This Row],[Qté]]*Table1423[[#This Row],[PU]]</f>
        <v>0</v>
      </c>
    </row>
    <row r="120" spans="1:6" ht="25" x14ac:dyDescent="0.35">
      <c r="A120" s="83">
        <v>429</v>
      </c>
      <c r="B120" s="72" t="s">
        <v>174</v>
      </c>
      <c r="C120" s="61" t="s">
        <v>75</v>
      </c>
      <c r="D120" s="62">
        <v>1</v>
      </c>
      <c r="E120" s="170"/>
      <c r="F120" s="187">
        <f>Table1423[[#This Row],[Qté]]*Table1423[[#This Row],[PU]]</f>
        <v>0</v>
      </c>
    </row>
    <row r="121" spans="1:6" ht="29.25" customHeight="1" x14ac:dyDescent="0.35">
      <c r="A121" s="83" t="s">
        <v>175</v>
      </c>
      <c r="B121" s="72" t="s">
        <v>176</v>
      </c>
      <c r="C121" s="61" t="s">
        <v>75</v>
      </c>
      <c r="D121" s="62">
        <v>3</v>
      </c>
      <c r="E121" s="170"/>
      <c r="F121" s="187">
        <f>Table1423[[#This Row],[Qté]]*Table1423[[#This Row],[PU]]</f>
        <v>0</v>
      </c>
    </row>
    <row r="122" spans="1:6" x14ac:dyDescent="0.35">
      <c r="A122" s="83" t="s">
        <v>177</v>
      </c>
      <c r="B122" s="72" t="s">
        <v>178</v>
      </c>
      <c r="C122" s="61" t="s">
        <v>75</v>
      </c>
      <c r="D122" s="62">
        <v>1</v>
      </c>
      <c r="E122" s="170"/>
      <c r="F122" s="187">
        <f>Table1423[[#This Row],[Qté]]*Table1423[[#This Row],[PU]]</f>
        <v>0</v>
      </c>
    </row>
    <row r="123" spans="1:6" x14ac:dyDescent="0.35">
      <c r="A123" s="83" t="s">
        <v>179</v>
      </c>
      <c r="B123" s="72" t="s">
        <v>180</v>
      </c>
      <c r="C123" s="61" t="s">
        <v>75</v>
      </c>
      <c r="D123" s="62">
        <v>2</v>
      </c>
      <c r="E123" s="170"/>
      <c r="F123" s="187">
        <f>Table1423[[#This Row],[Qté]]*Table1423[[#This Row],[PU]]</f>
        <v>0</v>
      </c>
    </row>
    <row r="124" spans="1:6" x14ac:dyDescent="0.35">
      <c r="A124" s="83" t="s">
        <v>181</v>
      </c>
      <c r="B124" s="72" t="s">
        <v>182</v>
      </c>
      <c r="C124" s="61" t="s">
        <v>183</v>
      </c>
      <c r="D124" s="62">
        <v>3</v>
      </c>
      <c r="E124" s="170"/>
      <c r="F124" s="187">
        <f>Table1423[[#This Row],[Qté]]*Table1423[[#This Row],[PU]]</f>
        <v>0</v>
      </c>
    </row>
    <row r="125" spans="1:6" ht="25" x14ac:dyDescent="0.35">
      <c r="A125" s="83" t="s">
        <v>184</v>
      </c>
      <c r="B125" s="72" t="s">
        <v>185</v>
      </c>
      <c r="C125" s="61" t="s">
        <v>10</v>
      </c>
      <c r="D125" s="62">
        <v>1</v>
      </c>
      <c r="E125" s="170"/>
      <c r="F125" s="187">
        <f>Table1423[[#This Row],[Qté]]*Table1423[[#This Row],[PU]]</f>
        <v>0</v>
      </c>
    </row>
    <row r="126" spans="1:6" x14ac:dyDescent="0.35">
      <c r="A126" s="80"/>
      <c r="B126" s="28"/>
      <c r="C126" s="81"/>
      <c r="D126" s="82"/>
      <c r="E126" s="170"/>
      <c r="F126" s="187"/>
    </row>
    <row r="127" spans="1:6" x14ac:dyDescent="0.35">
      <c r="A127" s="56"/>
      <c r="B127" s="41" t="s">
        <v>186</v>
      </c>
      <c r="C127" s="57"/>
      <c r="D127" s="58"/>
      <c r="E127" s="58"/>
      <c r="F127" s="191">
        <f>SUM(F113:F125)</f>
        <v>0</v>
      </c>
    </row>
    <row r="128" spans="1:6" x14ac:dyDescent="0.35">
      <c r="A128" s="77"/>
      <c r="B128" s="84"/>
      <c r="C128" s="78"/>
      <c r="D128" s="79"/>
      <c r="E128" s="170"/>
      <c r="F128" s="187"/>
    </row>
    <row r="129" spans="1:6" x14ac:dyDescent="0.35">
      <c r="A129" s="301" t="s">
        <v>187</v>
      </c>
      <c r="B129" s="84" t="s">
        <v>188</v>
      </c>
      <c r="C129" s="61"/>
      <c r="D129" s="62"/>
      <c r="E129" s="170"/>
      <c r="F129" s="187"/>
    </row>
    <row r="130" spans="1:6" x14ac:dyDescent="0.35">
      <c r="A130" s="83" t="s">
        <v>189</v>
      </c>
      <c r="B130" s="101" t="s">
        <v>190</v>
      </c>
      <c r="C130" s="61" t="s">
        <v>13</v>
      </c>
      <c r="D130" s="62">
        <v>6.5</v>
      </c>
      <c r="E130" s="170"/>
      <c r="F130" s="187">
        <f>Table1423[[#This Row],[Qté]]*Table1423[[#This Row],[PU]]</f>
        <v>0</v>
      </c>
    </row>
    <row r="131" spans="1:6" x14ac:dyDescent="0.35">
      <c r="A131" s="83" t="s">
        <v>191</v>
      </c>
      <c r="B131" s="101" t="s">
        <v>192</v>
      </c>
      <c r="C131" s="61" t="s">
        <v>13</v>
      </c>
      <c r="D131" s="62">
        <v>33.351999999999997</v>
      </c>
      <c r="E131" s="170"/>
      <c r="F131" s="187">
        <f>Table1423[[#This Row],[Qté]]*Table1423[[#This Row],[PU]]</f>
        <v>0</v>
      </c>
    </row>
    <row r="132" spans="1:6" x14ac:dyDescent="0.35">
      <c r="A132" s="83" t="s">
        <v>193</v>
      </c>
      <c r="B132" s="72" t="s">
        <v>84</v>
      </c>
      <c r="C132" s="61" t="s">
        <v>13</v>
      </c>
      <c r="D132" s="62">
        <v>92</v>
      </c>
      <c r="E132" s="170"/>
      <c r="F132" s="187">
        <f>Table1423[[#This Row],[Qté]]*Table1423[[#This Row],[PU]]</f>
        <v>0</v>
      </c>
    </row>
    <row r="133" spans="1:6" x14ac:dyDescent="0.35">
      <c r="A133" s="83" t="s">
        <v>194</v>
      </c>
      <c r="B133" s="72" t="s">
        <v>88</v>
      </c>
      <c r="C133" s="61" t="s">
        <v>13</v>
      </c>
      <c r="D133" s="62">
        <v>250.06</v>
      </c>
      <c r="E133" s="170"/>
      <c r="F133" s="187">
        <f>Table1423[[#This Row],[Qté]]*Table1423[[#This Row],[PU]]</f>
        <v>0</v>
      </c>
    </row>
    <row r="134" spans="1:6" x14ac:dyDescent="0.35">
      <c r="A134" s="83" t="s">
        <v>195</v>
      </c>
      <c r="B134" s="72" t="s">
        <v>92</v>
      </c>
      <c r="C134" s="61" t="s">
        <v>13</v>
      </c>
      <c r="D134" s="62">
        <v>42.723999999999997</v>
      </c>
      <c r="E134" s="170"/>
      <c r="F134" s="187">
        <f>Table1423[[#This Row],[Qté]]*Table1423[[#This Row],[PU]]</f>
        <v>0</v>
      </c>
    </row>
    <row r="135" spans="1:6" x14ac:dyDescent="0.35">
      <c r="A135" s="83" t="s">
        <v>196</v>
      </c>
      <c r="B135" s="72" t="s">
        <v>94</v>
      </c>
      <c r="C135" s="61" t="s">
        <v>13</v>
      </c>
      <c r="D135" s="62">
        <v>95.4</v>
      </c>
      <c r="E135" s="170"/>
      <c r="F135" s="187">
        <f>Table1423[[#This Row],[Qté]]*Table1423[[#This Row],[PU]]</f>
        <v>0</v>
      </c>
    </row>
    <row r="136" spans="1:6" x14ac:dyDescent="0.35">
      <c r="A136" s="56"/>
      <c r="B136" s="41" t="s">
        <v>197</v>
      </c>
      <c r="C136" s="57"/>
      <c r="D136" s="58"/>
      <c r="E136" s="58"/>
      <c r="F136" s="191">
        <f>SUM(F130:F135)</f>
        <v>0</v>
      </c>
    </row>
    <row r="137" spans="1:6" x14ac:dyDescent="0.35">
      <c r="A137" s="77"/>
      <c r="B137" s="84"/>
      <c r="C137" s="78"/>
      <c r="D137" s="79"/>
      <c r="E137" s="170"/>
      <c r="F137" s="187"/>
    </row>
    <row r="138" spans="1:6" x14ac:dyDescent="0.35">
      <c r="A138" s="301" t="s">
        <v>198</v>
      </c>
      <c r="B138" s="84" t="s">
        <v>97</v>
      </c>
      <c r="C138" s="61"/>
      <c r="D138" s="62"/>
      <c r="E138" s="170"/>
      <c r="F138" s="187"/>
    </row>
    <row r="139" spans="1:6" x14ac:dyDescent="0.35">
      <c r="A139" s="204" t="s">
        <v>199</v>
      </c>
      <c r="B139" s="28" t="s">
        <v>99</v>
      </c>
      <c r="C139" s="153" t="s">
        <v>13</v>
      </c>
      <c r="D139" s="212">
        <v>367.66</v>
      </c>
      <c r="E139" s="181"/>
      <c r="F139" s="200">
        <f>Table1423[[#This Row],[Qté]]*Table1423[[#This Row],[PU]]</f>
        <v>0</v>
      </c>
    </row>
    <row r="140" spans="1:6" x14ac:dyDescent="0.35">
      <c r="A140" s="204" t="s">
        <v>200</v>
      </c>
      <c r="B140" s="28" t="s">
        <v>101</v>
      </c>
      <c r="C140" s="153" t="s">
        <v>13</v>
      </c>
      <c r="D140" s="154">
        <v>113</v>
      </c>
      <c r="E140" s="181"/>
      <c r="F140" s="200">
        <f>Table1423[[#This Row],[Qté]]*Table1423[[#This Row],[PU]]</f>
        <v>0</v>
      </c>
    </row>
    <row r="141" spans="1:6" x14ac:dyDescent="0.35">
      <c r="A141" s="204" t="s">
        <v>201</v>
      </c>
      <c r="B141" s="28" t="s">
        <v>103</v>
      </c>
      <c r="C141" s="153" t="s">
        <v>13</v>
      </c>
      <c r="D141" s="212">
        <v>250.06</v>
      </c>
      <c r="E141" s="181"/>
      <c r="F141" s="200">
        <f>Table1423[[#This Row],[Qté]]*Table1423[[#This Row],[PU]]</f>
        <v>0</v>
      </c>
    </row>
    <row r="142" spans="1:6" ht="15" customHeight="1" x14ac:dyDescent="0.35">
      <c r="A142" s="204" t="s">
        <v>202</v>
      </c>
      <c r="B142" s="28" t="s">
        <v>203</v>
      </c>
      <c r="C142" s="153" t="s">
        <v>13</v>
      </c>
      <c r="D142" s="212">
        <f>D139-D141</f>
        <v>117.60000000000002</v>
      </c>
      <c r="E142" s="181"/>
      <c r="F142" s="200">
        <f>Table1423[[#This Row],[Qté]]*Table1423[[#This Row],[PU]]</f>
        <v>0</v>
      </c>
    </row>
    <row r="143" spans="1:6" x14ac:dyDescent="0.35">
      <c r="A143" s="204" t="s">
        <v>204</v>
      </c>
      <c r="B143" s="28" t="s">
        <v>107</v>
      </c>
      <c r="C143" s="153" t="s">
        <v>13</v>
      </c>
      <c r="D143" s="154">
        <v>29</v>
      </c>
      <c r="E143" s="181"/>
      <c r="F143" s="200">
        <f>Table1423[[#This Row],[Qté]]*Table1423[[#This Row],[PU]]</f>
        <v>0</v>
      </c>
    </row>
    <row r="144" spans="1:6" x14ac:dyDescent="0.35">
      <c r="A144" s="56"/>
      <c r="B144" s="57" t="s">
        <v>205</v>
      </c>
      <c r="C144" s="57"/>
      <c r="D144" s="58"/>
      <c r="E144" s="58"/>
      <c r="F144" s="191">
        <f>SUM(F139:F143)</f>
        <v>0</v>
      </c>
    </row>
    <row r="145" spans="1:6" x14ac:dyDescent="0.35">
      <c r="A145" s="90"/>
      <c r="B145" s="43"/>
      <c r="C145" s="54"/>
      <c r="D145" s="91"/>
      <c r="E145" s="170"/>
      <c r="F145" s="187"/>
    </row>
    <row r="146" spans="1:6" x14ac:dyDescent="0.35">
      <c r="A146" s="301" t="s">
        <v>206</v>
      </c>
      <c r="B146" s="84" t="s">
        <v>207</v>
      </c>
      <c r="C146" s="61"/>
      <c r="D146" s="62"/>
      <c r="E146" s="170"/>
      <c r="F146" s="187"/>
    </row>
    <row r="147" spans="1:6" x14ac:dyDescent="0.35">
      <c r="A147" s="134" t="s">
        <v>208</v>
      </c>
      <c r="B147" s="28" t="s">
        <v>209</v>
      </c>
      <c r="C147" s="81" t="s">
        <v>183</v>
      </c>
      <c r="D147" s="82">
        <v>2</v>
      </c>
      <c r="E147" s="175"/>
      <c r="F147" s="187">
        <f>Table1423[[#This Row],[Qté]]*Table1423[[#This Row],[PU]]</f>
        <v>0</v>
      </c>
    </row>
    <row r="148" spans="1:6" x14ac:dyDescent="0.35">
      <c r="A148" s="134" t="s">
        <v>210</v>
      </c>
      <c r="B148" s="28" t="s">
        <v>211</v>
      </c>
      <c r="C148" s="81" t="s">
        <v>183</v>
      </c>
      <c r="D148" s="82">
        <v>1</v>
      </c>
      <c r="E148" s="175"/>
      <c r="F148" s="187">
        <f>Table1423[[#This Row],[Qté]]*Table1423[[#This Row],[PU]]</f>
        <v>0</v>
      </c>
    </row>
    <row r="149" spans="1:6" x14ac:dyDescent="0.35">
      <c r="A149" s="134" t="s">
        <v>212</v>
      </c>
      <c r="B149" s="28" t="s">
        <v>213</v>
      </c>
      <c r="C149" s="81" t="s">
        <v>42</v>
      </c>
      <c r="D149" s="82">
        <v>15</v>
      </c>
      <c r="E149" s="175"/>
      <c r="F149" s="187">
        <f>Table1423[[#This Row],[Qté]]*Table1423[[#This Row],[PU]]</f>
        <v>0</v>
      </c>
    </row>
    <row r="150" spans="1:6" x14ac:dyDescent="0.35">
      <c r="A150" s="134" t="s">
        <v>214</v>
      </c>
      <c r="B150" s="28" t="s">
        <v>215</v>
      </c>
      <c r="C150" s="81" t="s">
        <v>42</v>
      </c>
      <c r="D150" s="91">
        <v>45</v>
      </c>
      <c r="E150" s="175"/>
      <c r="F150" s="187">
        <f>Table1423[[#This Row],[Qté]]*Table1423[[#This Row],[PU]]</f>
        <v>0</v>
      </c>
    </row>
    <row r="151" spans="1:6" x14ac:dyDescent="0.35">
      <c r="A151" s="134" t="s">
        <v>216</v>
      </c>
      <c r="B151" s="28" t="s">
        <v>217</v>
      </c>
      <c r="C151" s="81" t="s">
        <v>42</v>
      </c>
      <c r="D151" s="91">
        <v>30</v>
      </c>
      <c r="E151" s="175"/>
      <c r="F151" s="187">
        <f>Table1423[[#This Row],[Qté]]*Table1423[[#This Row],[PU]]</f>
        <v>0</v>
      </c>
    </row>
    <row r="152" spans="1:6" s="142" customFormat="1" x14ac:dyDescent="0.35">
      <c r="A152" s="134" t="s">
        <v>218</v>
      </c>
      <c r="B152" s="28" t="s">
        <v>219</v>
      </c>
      <c r="C152" s="81" t="s">
        <v>42</v>
      </c>
      <c r="D152" s="91">
        <v>35</v>
      </c>
      <c r="E152" s="175"/>
      <c r="F152" s="187">
        <f>Table1423[[#This Row],[Qté]]*Table1423[[#This Row],[PU]]</f>
        <v>0</v>
      </c>
    </row>
    <row r="153" spans="1:6" x14ac:dyDescent="0.35">
      <c r="A153" s="134" t="s">
        <v>220</v>
      </c>
      <c r="B153" s="28" t="s">
        <v>221</v>
      </c>
      <c r="C153" s="81" t="s">
        <v>42</v>
      </c>
      <c r="D153" s="82">
        <v>6</v>
      </c>
      <c r="E153" s="175"/>
      <c r="F153" s="187">
        <f>Table1423[[#This Row],[Qté]]*Table1423[[#This Row],[PU]]</f>
        <v>0</v>
      </c>
    </row>
    <row r="154" spans="1:6" x14ac:dyDescent="0.35">
      <c r="A154" s="134" t="s">
        <v>222</v>
      </c>
      <c r="B154" s="28" t="s">
        <v>223</v>
      </c>
      <c r="C154" s="81" t="s">
        <v>10</v>
      </c>
      <c r="D154" s="129">
        <v>1</v>
      </c>
      <c r="E154" s="175"/>
      <c r="F154" s="187">
        <f>Table1423[[#This Row],[Qté]]*Table1423[[#This Row],[PU]]</f>
        <v>0</v>
      </c>
    </row>
    <row r="155" spans="1:6" ht="22.5" customHeight="1" x14ac:dyDescent="0.35">
      <c r="A155" s="134" t="s">
        <v>224</v>
      </c>
      <c r="B155" s="3" t="s">
        <v>590</v>
      </c>
      <c r="C155" s="81" t="s">
        <v>10</v>
      </c>
      <c r="D155" s="129">
        <v>1</v>
      </c>
      <c r="E155" s="175"/>
      <c r="F155" s="187">
        <f>Table1423[[#This Row],[Qté]]*Table1423[[#This Row],[PU]]</f>
        <v>0</v>
      </c>
    </row>
    <row r="156" spans="1:6" x14ac:dyDescent="0.35">
      <c r="A156" s="150" t="s">
        <v>225</v>
      </c>
      <c r="B156" s="72" t="s">
        <v>226</v>
      </c>
      <c r="C156" s="151" t="s">
        <v>10</v>
      </c>
      <c r="D156" s="152">
        <v>1</v>
      </c>
      <c r="E156" s="176"/>
      <c r="F156" s="187">
        <f>Table1423[[#This Row],[Qté]]*Table1423[[#This Row],[PU]]</f>
        <v>0</v>
      </c>
    </row>
    <row r="157" spans="1:6" x14ac:dyDescent="0.35">
      <c r="A157" s="56"/>
      <c r="B157" s="135" t="s">
        <v>227</v>
      </c>
      <c r="C157" s="136"/>
      <c r="D157" s="137"/>
      <c r="E157" s="177"/>
      <c r="F157" s="196">
        <f>F147+F148+F149+F150+F151+F152+F153+F154+F155+F156</f>
        <v>0</v>
      </c>
    </row>
    <row r="158" spans="1:6" x14ac:dyDescent="0.35">
      <c r="A158" s="243"/>
      <c r="B158" s="3"/>
      <c r="C158" s="245"/>
      <c r="D158" s="246"/>
      <c r="E158" s="247"/>
      <c r="F158" s="248"/>
    </row>
    <row r="159" spans="1:6" x14ac:dyDescent="0.35">
      <c r="A159" s="373" t="s">
        <v>573</v>
      </c>
      <c r="B159" s="362" t="s">
        <v>560</v>
      </c>
      <c r="C159" s="363"/>
      <c r="D159" s="364"/>
      <c r="E159" s="365"/>
      <c r="F159" s="366"/>
    </row>
    <row r="160" spans="1:6" x14ac:dyDescent="0.35">
      <c r="A160" s="373" t="s">
        <v>574</v>
      </c>
      <c r="B160" s="367" t="s">
        <v>561</v>
      </c>
      <c r="C160" s="368"/>
      <c r="D160" s="368"/>
      <c r="E160" s="369"/>
      <c r="F160" s="369"/>
    </row>
    <row r="161" spans="1:6" x14ac:dyDescent="0.35">
      <c r="A161" s="243" t="s">
        <v>575</v>
      </c>
      <c r="B161" s="22" t="s">
        <v>562</v>
      </c>
      <c r="C161" s="370" t="s">
        <v>42</v>
      </c>
      <c r="D161" s="370">
        <v>50</v>
      </c>
      <c r="E161" s="371"/>
      <c r="F161" s="371">
        <f t="shared" ref="F161:F164" si="1">D161*E161</f>
        <v>0</v>
      </c>
    </row>
    <row r="162" spans="1:6" x14ac:dyDescent="0.35">
      <c r="A162" s="243" t="s">
        <v>576</v>
      </c>
      <c r="B162" s="22" t="s">
        <v>563</v>
      </c>
      <c r="C162" s="370" t="s">
        <v>42</v>
      </c>
      <c r="D162" s="370">
        <v>100</v>
      </c>
      <c r="E162" s="371"/>
      <c r="F162" s="371">
        <f t="shared" si="1"/>
        <v>0</v>
      </c>
    </row>
    <row r="163" spans="1:6" x14ac:dyDescent="0.35">
      <c r="A163" s="243" t="s">
        <v>577</v>
      </c>
      <c r="B163" s="22" t="s">
        <v>564</v>
      </c>
      <c r="C163" s="370" t="s">
        <v>42</v>
      </c>
      <c r="D163" s="370">
        <v>150</v>
      </c>
      <c r="E163" s="371"/>
      <c r="F163" s="371">
        <f t="shared" si="1"/>
        <v>0</v>
      </c>
    </row>
    <row r="164" spans="1:6" ht="15" thickBot="1" x14ac:dyDescent="0.4">
      <c r="A164" s="243" t="s">
        <v>578</v>
      </c>
      <c r="B164" s="22" t="s">
        <v>565</v>
      </c>
      <c r="C164" s="370" t="s">
        <v>10</v>
      </c>
      <c r="D164" s="370">
        <v>1</v>
      </c>
      <c r="E164" s="371"/>
      <c r="F164" s="371">
        <f t="shared" si="1"/>
        <v>0</v>
      </c>
    </row>
    <row r="165" spans="1:6" x14ac:dyDescent="0.35">
      <c r="A165" s="87"/>
      <c r="B165" s="372" t="s">
        <v>572</v>
      </c>
      <c r="C165" s="88"/>
      <c r="D165" s="89"/>
      <c r="E165" s="173"/>
      <c r="F165" s="193">
        <f>SUM(F161:F164)</f>
        <v>0</v>
      </c>
    </row>
    <row r="166" spans="1:6" ht="15.5" x14ac:dyDescent="0.35">
      <c r="A166" s="302"/>
      <c r="B166" s="303" t="s">
        <v>368</v>
      </c>
      <c r="C166" s="304"/>
      <c r="D166" s="305"/>
      <c r="E166" s="306"/>
      <c r="F166" s="307">
        <f>F144+F136+F127+F109+F99+F90+F157+F165</f>
        <v>0</v>
      </c>
    </row>
    <row r="167" spans="1:6" ht="19.5" customHeight="1" x14ac:dyDescent="0.35">
      <c r="A167" s="243"/>
      <c r="B167" s="3"/>
      <c r="C167" s="245"/>
      <c r="D167" s="246"/>
      <c r="E167" s="247"/>
      <c r="F167" s="248"/>
    </row>
    <row r="168" spans="1:6" x14ac:dyDescent="0.35">
      <c r="A168" s="315">
        <v>400</v>
      </c>
      <c r="B168" s="50" t="s">
        <v>354</v>
      </c>
      <c r="C168" s="51"/>
      <c r="D168" s="272"/>
      <c r="E168" s="51"/>
      <c r="F168" s="316"/>
    </row>
    <row r="169" spans="1:6" x14ac:dyDescent="0.35">
      <c r="A169" s="317">
        <v>400.1</v>
      </c>
      <c r="B169" s="64" t="s">
        <v>277</v>
      </c>
      <c r="C169" s="65"/>
      <c r="D169" s="273"/>
      <c r="E169" s="65"/>
      <c r="F169" s="318"/>
    </row>
    <row r="170" spans="1:6" x14ac:dyDescent="0.35">
      <c r="A170" s="319" t="s">
        <v>230</v>
      </c>
      <c r="B170" s="244" t="s">
        <v>381</v>
      </c>
      <c r="C170" s="153" t="s">
        <v>22</v>
      </c>
      <c r="D170" s="155">
        <v>17.760000000000002</v>
      </c>
      <c r="E170" s="274"/>
      <c r="F170" s="187">
        <f>Table1423[[#This Row],[Qté]]*Table1423[[#This Row],[PU]]</f>
        <v>0</v>
      </c>
    </row>
    <row r="171" spans="1:6" x14ac:dyDescent="0.35">
      <c r="A171" s="319" t="s">
        <v>255</v>
      </c>
      <c r="B171" s="244" t="s">
        <v>380</v>
      </c>
      <c r="C171" s="153" t="s">
        <v>22</v>
      </c>
      <c r="D171" s="155">
        <v>3.14</v>
      </c>
      <c r="E171" s="361"/>
      <c r="F171" s="187">
        <f>Table1423[[#This Row],[Qté]]*Table1423[[#This Row],[PU]]</f>
        <v>0</v>
      </c>
    </row>
    <row r="172" spans="1:6" x14ac:dyDescent="0.35">
      <c r="A172" s="319" t="s">
        <v>382</v>
      </c>
      <c r="B172" s="43" t="s">
        <v>355</v>
      </c>
      <c r="C172" s="153" t="s">
        <v>22</v>
      </c>
      <c r="D172" s="155">
        <v>43</v>
      </c>
      <c r="E172" s="274"/>
      <c r="F172" s="187">
        <f>Table1423[[#This Row],[Qté]]*Table1423[[#This Row],[PU]]</f>
        <v>0</v>
      </c>
    </row>
    <row r="173" spans="1:6" x14ac:dyDescent="0.35">
      <c r="A173" s="319" t="s">
        <v>383</v>
      </c>
      <c r="B173" s="43" t="s">
        <v>356</v>
      </c>
      <c r="C173" s="153" t="s">
        <v>22</v>
      </c>
      <c r="D173" s="155">
        <v>0.75</v>
      </c>
      <c r="E173" s="360"/>
      <c r="F173" s="187">
        <f>Table1423[[#This Row],[Qté]]*Table1423[[#This Row],[PU]]</f>
        <v>0</v>
      </c>
    </row>
    <row r="174" spans="1:6" x14ac:dyDescent="0.35">
      <c r="A174" s="319" t="s">
        <v>384</v>
      </c>
      <c r="B174" s="43" t="s">
        <v>279</v>
      </c>
      <c r="C174" s="153" t="s">
        <v>10</v>
      </c>
      <c r="D174" s="155">
        <v>1</v>
      </c>
      <c r="E174" s="320"/>
      <c r="F174" s="187">
        <f>Table1423[[#This Row],[Qté]]*Table1423[[#This Row],[PU]]</f>
        <v>0</v>
      </c>
    </row>
    <row r="175" spans="1:6" x14ac:dyDescent="0.35">
      <c r="A175" s="319" t="s">
        <v>385</v>
      </c>
      <c r="B175" s="60" t="s">
        <v>357</v>
      </c>
      <c r="C175" s="151" t="s">
        <v>10</v>
      </c>
      <c r="D175" s="275">
        <v>1</v>
      </c>
      <c r="E175" s="274"/>
      <c r="F175" s="187">
        <f>Table1423[[#This Row],[Qté]]*Table1423[[#This Row],[PU]]</f>
        <v>0</v>
      </c>
    </row>
    <row r="176" spans="1:6" x14ac:dyDescent="0.35">
      <c r="A176" s="321"/>
      <c r="B176" s="132" t="s">
        <v>358</v>
      </c>
      <c r="C176" s="133"/>
      <c r="D176" s="276"/>
      <c r="E176" s="133"/>
      <c r="F176" s="287">
        <f>SUM(F170:F175)</f>
        <v>0</v>
      </c>
    </row>
    <row r="177" spans="1:6" x14ac:dyDescent="0.35">
      <c r="A177" s="243"/>
      <c r="B177" s="3"/>
      <c r="C177" s="245"/>
      <c r="D177" s="246"/>
      <c r="E177" s="247"/>
      <c r="F177" s="248"/>
    </row>
    <row r="178" spans="1:6" ht="36" x14ac:dyDescent="0.35">
      <c r="A178" s="237"/>
      <c r="B178" s="238" t="s">
        <v>372</v>
      </c>
      <c r="C178" s="239"/>
      <c r="D178" s="240"/>
      <c r="E178" s="241"/>
      <c r="F178" s="242">
        <f>F166+F77+F8+F176</f>
        <v>0</v>
      </c>
    </row>
    <row r="181" spans="1:6" ht="36.75" customHeight="1" x14ac:dyDescent="0.35"/>
  </sheetData>
  <mergeCells count="1">
    <mergeCell ref="A2:F2"/>
  </mergeCells>
  <phoneticPr fontId="12" type="noConversion"/>
  <pageMargins left="0.7" right="0.7" top="0.75" bottom="0.75" header="0.3" footer="0.3"/>
  <pageSetup paperSize="9" scale="83"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249977111117893"/>
  </sheetPr>
  <dimension ref="A1:F222"/>
  <sheetViews>
    <sheetView zoomScale="98" zoomScaleNormal="98" zoomScaleSheetLayoutView="80" workbookViewId="0">
      <selection activeCell="A3" sqref="A3:XFD3"/>
    </sheetView>
  </sheetViews>
  <sheetFormatPr baseColWidth="10" defaultColWidth="11" defaultRowHeight="14.5" x14ac:dyDescent="0.35"/>
  <cols>
    <col min="1" max="1" width="11" style="19" bestFit="1" customWidth="1"/>
    <col min="2" max="2" width="90.54296875" style="19" customWidth="1"/>
    <col min="3" max="4" width="11" style="19" bestFit="1" customWidth="1"/>
    <col min="5" max="5" width="15.26953125" style="19" bestFit="1" customWidth="1"/>
    <col min="6" max="6" width="15.81640625" style="203" customWidth="1"/>
    <col min="7" max="16384" width="11" style="19"/>
  </cols>
  <sheetData>
    <row r="1" spans="1:6" x14ac:dyDescent="0.35">
      <c r="A1" s="44" t="s">
        <v>579</v>
      </c>
      <c r="B1" s="44"/>
      <c r="C1" s="44"/>
      <c r="D1" s="44"/>
      <c r="E1" s="44"/>
      <c r="F1" s="185"/>
    </row>
    <row r="2" spans="1:6" ht="27" customHeight="1" x14ac:dyDescent="0.35">
      <c r="A2" s="395" t="s">
        <v>0</v>
      </c>
      <c r="B2" s="395"/>
      <c r="C2" s="395"/>
      <c r="D2" s="395"/>
      <c r="E2" s="395"/>
      <c r="F2" s="395"/>
    </row>
    <row r="3" spans="1:6" x14ac:dyDescent="0.35">
      <c r="A3" s="138" t="s">
        <v>579</v>
      </c>
      <c r="B3" s="138" t="s">
        <v>580</v>
      </c>
      <c r="C3" s="374" t="s">
        <v>581</v>
      </c>
      <c r="D3" s="45"/>
      <c r="E3" s="44"/>
      <c r="F3" s="185"/>
    </row>
    <row r="4" spans="1:6" x14ac:dyDescent="0.35">
      <c r="A4" s="46" t="s">
        <v>1</v>
      </c>
      <c r="B4" s="47" t="s">
        <v>2</v>
      </c>
      <c r="C4" s="47" t="s">
        <v>3</v>
      </c>
      <c r="D4" s="47" t="s">
        <v>4</v>
      </c>
      <c r="E4" s="48" t="s">
        <v>5</v>
      </c>
      <c r="F4" s="186" t="s">
        <v>6</v>
      </c>
    </row>
    <row r="5" spans="1:6" x14ac:dyDescent="0.35">
      <c r="A5" s="243"/>
      <c r="B5" s="244"/>
      <c r="C5" s="245"/>
      <c r="D5" s="246"/>
      <c r="E5" s="247"/>
      <c r="F5" s="248"/>
    </row>
    <row r="6" spans="1:6" x14ac:dyDescent="0.35">
      <c r="A6" s="49">
        <v>500</v>
      </c>
      <c r="B6" s="156" t="s">
        <v>228</v>
      </c>
      <c r="C6" s="157"/>
      <c r="D6" s="158"/>
      <c r="E6" s="178"/>
      <c r="F6" s="197"/>
    </row>
    <row r="7" spans="1:6" x14ac:dyDescent="0.35">
      <c r="A7" s="90"/>
      <c r="B7" s="43"/>
      <c r="C7" s="54"/>
      <c r="D7" s="91"/>
      <c r="E7" s="170"/>
      <c r="F7" s="187"/>
    </row>
    <row r="8" spans="1:6" x14ac:dyDescent="0.35">
      <c r="A8" s="322">
        <v>510</v>
      </c>
      <c r="B8" s="159" t="s">
        <v>229</v>
      </c>
      <c r="C8" s="298"/>
      <c r="D8" s="313"/>
      <c r="E8" s="299"/>
      <c r="F8" s="300"/>
    </row>
    <row r="9" spans="1:6" x14ac:dyDescent="0.35">
      <c r="A9" s="163" t="s">
        <v>386</v>
      </c>
      <c r="B9" s="160" t="s">
        <v>231</v>
      </c>
      <c r="C9" s="161"/>
      <c r="D9" s="162"/>
      <c r="E9" s="179"/>
      <c r="F9" s="198"/>
    </row>
    <row r="10" spans="1:6" x14ac:dyDescent="0.35">
      <c r="A10" s="20" t="s">
        <v>387</v>
      </c>
      <c r="B10" s="5" t="s">
        <v>376</v>
      </c>
      <c r="C10" s="54"/>
      <c r="D10" s="91"/>
      <c r="E10" s="170"/>
      <c r="F10" s="187"/>
    </row>
    <row r="11" spans="1:6" x14ac:dyDescent="0.35">
      <c r="A11" s="20" t="s">
        <v>388</v>
      </c>
      <c r="B11" s="31" t="s">
        <v>232</v>
      </c>
      <c r="C11" s="32" t="s">
        <v>233</v>
      </c>
      <c r="D11" s="30">
        <f>3.54*5.3*1.8</f>
        <v>33.771599999999999</v>
      </c>
      <c r="E11" s="170"/>
      <c r="F11" s="187">
        <f>Table142[[#This Row],[Qté]]*Table142[[#This Row],[PU]]</f>
        <v>0</v>
      </c>
    </row>
    <row r="12" spans="1:6" x14ac:dyDescent="0.35">
      <c r="A12" s="20" t="s">
        <v>389</v>
      </c>
      <c r="B12" s="33" t="s">
        <v>234</v>
      </c>
      <c r="C12" s="32" t="s">
        <v>233</v>
      </c>
      <c r="D12" s="30">
        <f>0.25+0.282</f>
        <v>0.53200000000000003</v>
      </c>
      <c r="E12" s="170"/>
      <c r="F12" s="187">
        <f>Table142[[#This Row],[Qté]]*Table142[[#This Row],[PU]]</f>
        <v>0</v>
      </c>
    </row>
    <row r="13" spans="1:6" x14ac:dyDescent="0.35">
      <c r="A13" s="20" t="s">
        <v>390</v>
      </c>
      <c r="B13" s="33" t="s">
        <v>235</v>
      </c>
      <c r="C13" s="32" t="s">
        <v>233</v>
      </c>
      <c r="D13" s="30">
        <v>5.73</v>
      </c>
      <c r="E13" s="170"/>
      <c r="F13" s="187">
        <f>Table142[[#This Row],[Qté]]*Table142[[#This Row],[PU]]</f>
        <v>0</v>
      </c>
    </row>
    <row r="14" spans="1:6" x14ac:dyDescent="0.35">
      <c r="A14" s="20" t="s">
        <v>391</v>
      </c>
      <c r="B14" s="33" t="s">
        <v>236</v>
      </c>
      <c r="C14" s="32" t="s">
        <v>233</v>
      </c>
      <c r="D14" s="30">
        <v>3.81</v>
      </c>
      <c r="E14" s="170"/>
      <c r="F14" s="187">
        <f>Table142[[#This Row],[Qté]]*Table142[[#This Row],[PU]]</f>
        <v>0</v>
      </c>
    </row>
    <row r="15" spans="1:6" x14ac:dyDescent="0.35">
      <c r="A15" s="20" t="s">
        <v>392</v>
      </c>
      <c r="B15" s="33" t="s">
        <v>237</v>
      </c>
      <c r="C15" s="32" t="s">
        <v>233</v>
      </c>
      <c r="D15" s="30">
        <f>0.2*0.2*1.9</f>
        <v>7.6000000000000012E-2</v>
      </c>
      <c r="E15" s="170"/>
      <c r="F15" s="187">
        <f>Table142[[#This Row],[Qté]]*Table142[[#This Row],[PU]]</f>
        <v>0</v>
      </c>
    </row>
    <row r="16" spans="1:6" x14ac:dyDescent="0.35">
      <c r="A16" s="20" t="s">
        <v>393</v>
      </c>
      <c r="B16" s="33" t="s">
        <v>238</v>
      </c>
      <c r="C16" s="32" t="s">
        <v>233</v>
      </c>
      <c r="D16" s="30">
        <f>0.2*0.4*1.9</f>
        <v>0.15200000000000002</v>
      </c>
      <c r="E16" s="170"/>
      <c r="F16" s="187">
        <f>Table142[[#This Row],[Qté]]*Table142[[#This Row],[PU]]</f>
        <v>0</v>
      </c>
    </row>
    <row r="17" spans="1:6" x14ac:dyDescent="0.35">
      <c r="A17" s="20" t="s">
        <v>394</v>
      </c>
      <c r="B17" s="34" t="s">
        <v>239</v>
      </c>
      <c r="C17" s="32" t="s">
        <v>233</v>
      </c>
      <c r="D17" s="30">
        <f>0.2205+0.4824</f>
        <v>0.70289999999999997</v>
      </c>
      <c r="E17" s="170"/>
      <c r="F17" s="187">
        <f>Table142[[#This Row],[Qté]]*Table142[[#This Row],[PU]]</f>
        <v>0</v>
      </c>
    </row>
    <row r="18" spans="1:6" x14ac:dyDescent="0.35">
      <c r="A18" s="20" t="s">
        <v>395</v>
      </c>
      <c r="B18" s="35" t="s">
        <v>240</v>
      </c>
      <c r="C18" s="32" t="s">
        <v>233</v>
      </c>
      <c r="D18" s="30">
        <v>2.38</v>
      </c>
      <c r="E18" s="170"/>
      <c r="F18" s="187">
        <f>Table142[[#This Row],[Qté]]*Table142[[#This Row],[PU]]</f>
        <v>0</v>
      </c>
    </row>
    <row r="19" spans="1:6" x14ac:dyDescent="0.35">
      <c r="A19" s="20" t="s">
        <v>396</v>
      </c>
      <c r="B19" s="33" t="s">
        <v>241</v>
      </c>
      <c r="C19" s="37" t="s">
        <v>13</v>
      </c>
      <c r="D19" s="38">
        <v>82.1</v>
      </c>
      <c r="E19" s="170"/>
      <c r="F19" s="187">
        <f>Table142[[#This Row],[Qté]]*Table142[[#This Row],[PU]]</f>
        <v>0</v>
      </c>
    </row>
    <row r="20" spans="1:6" x14ac:dyDescent="0.35">
      <c r="A20" s="36"/>
      <c r="B20" s="324" t="s">
        <v>403</v>
      </c>
      <c r="C20" s="39"/>
      <c r="D20" s="39"/>
      <c r="E20" s="180"/>
      <c r="F20" s="199">
        <f>SUM(F11:F19)</f>
        <v>0</v>
      </c>
    </row>
    <row r="21" spans="1:6" x14ac:dyDescent="0.35">
      <c r="A21" s="90"/>
      <c r="B21" s="43"/>
      <c r="C21" s="54"/>
      <c r="D21" s="91"/>
      <c r="E21" s="170"/>
      <c r="F21" s="187"/>
    </row>
    <row r="22" spans="1:6" x14ac:dyDescent="0.35">
      <c r="A22" s="21" t="s">
        <v>388</v>
      </c>
      <c r="B22" s="103" t="s">
        <v>242</v>
      </c>
      <c r="C22" s="104"/>
      <c r="D22" s="104"/>
      <c r="E22" s="170"/>
      <c r="F22" s="187"/>
    </row>
    <row r="23" spans="1:6" x14ac:dyDescent="0.35">
      <c r="A23" s="323" t="s">
        <v>397</v>
      </c>
      <c r="B23" s="148" t="s">
        <v>243</v>
      </c>
      <c r="C23" s="145" t="s">
        <v>244</v>
      </c>
      <c r="D23" s="213">
        <f>20.89*0.15*0.3</f>
        <v>0.94005000000000005</v>
      </c>
      <c r="E23" s="181"/>
      <c r="F23" s="200">
        <f>Table142[[#This Row],[Qté]]*Table142[[#This Row],[PU]]</f>
        <v>0</v>
      </c>
    </row>
    <row r="24" spans="1:6" x14ac:dyDescent="0.35">
      <c r="A24" s="323" t="s">
        <v>398</v>
      </c>
      <c r="B24" s="148" t="s">
        <v>245</v>
      </c>
      <c r="C24" s="145" t="s">
        <v>244</v>
      </c>
      <c r="D24" s="213">
        <v>3.96</v>
      </c>
      <c r="E24" s="181"/>
      <c r="F24" s="200">
        <f>Table142[[#This Row],[Qté]]*Table142[[#This Row],[PU]]</f>
        <v>0</v>
      </c>
    </row>
    <row r="25" spans="1:6" x14ac:dyDescent="0.35">
      <c r="A25" s="323" t="s">
        <v>399</v>
      </c>
      <c r="B25" s="148" t="s">
        <v>234</v>
      </c>
      <c r="C25" s="145" t="s">
        <v>244</v>
      </c>
      <c r="D25" s="149">
        <f>20.89*0.4*0.05</f>
        <v>0.4178</v>
      </c>
      <c r="E25" s="181"/>
      <c r="F25" s="200">
        <f>Table142[[#This Row],[Qté]]*Table142[[#This Row],[PU]]</f>
        <v>0</v>
      </c>
    </row>
    <row r="26" spans="1:6" x14ac:dyDescent="0.35">
      <c r="A26" s="323" t="s">
        <v>400</v>
      </c>
      <c r="B26" s="148" t="s">
        <v>246</v>
      </c>
      <c r="C26" s="145" t="s">
        <v>244</v>
      </c>
      <c r="D26" s="149">
        <f>20.89*0.2*0.65</f>
        <v>2.7157</v>
      </c>
      <c r="E26" s="181"/>
      <c r="F26" s="200">
        <f>Table142[[#This Row],[Qté]]*Table142[[#This Row],[PU]]</f>
        <v>0</v>
      </c>
    </row>
    <row r="27" spans="1:6" x14ac:dyDescent="0.35">
      <c r="A27" s="323" t="s">
        <v>401</v>
      </c>
      <c r="B27" s="148" t="s">
        <v>247</v>
      </c>
      <c r="C27" s="145" t="s">
        <v>244</v>
      </c>
      <c r="D27" s="149">
        <f>(0.2*0.4*2*0.8*0.1)+(0.2*0.4*2*0.8)</f>
        <v>0.14080000000000004</v>
      </c>
      <c r="E27" s="181"/>
      <c r="F27" s="200">
        <f>Table142[[#This Row],[Qté]]*Table142[[#This Row],[PU]]</f>
        <v>0</v>
      </c>
    </row>
    <row r="28" spans="1:6" x14ac:dyDescent="0.35">
      <c r="A28" s="323" t="s">
        <v>402</v>
      </c>
      <c r="B28" s="148" t="s">
        <v>248</v>
      </c>
      <c r="C28" s="145" t="s">
        <v>244</v>
      </c>
      <c r="D28" s="147">
        <f>20.89*0.2*0.15</f>
        <v>0.62669999999999992</v>
      </c>
      <c r="E28" s="181"/>
      <c r="F28" s="200">
        <f>Table142[[#This Row],[Qté]]*Table142[[#This Row],[PU]]</f>
        <v>0</v>
      </c>
    </row>
    <row r="29" spans="1:6" x14ac:dyDescent="0.35">
      <c r="A29" s="36"/>
      <c r="B29" s="324" t="s">
        <v>403</v>
      </c>
      <c r="C29" s="39"/>
      <c r="D29" s="39"/>
      <c r="E29" s="180"/>
      <c r="F29" s="199">
        <f>SUM(F23:F28)</f>
        <v>0</v>
      </c>
    </row>
    <row r="30" spans="1:6" x14ac:dyDescent="0.35">
      <c r="A30" s="90"/>
      <c r="B30" s="43"/>
      <c r="C30" s="54"/>
      <c r="D30" s="91"/>
      <c r="E30" s="170"/>
      <c r="F30" s="187"/>
    </row>
    <row r="31" spans="1:6" x14ac:dyDescent="0.35">
      <c r="A31" s="21" t="s">
        <v>389</v>
      </c>
      <c r="B31" s="107" t="s">
        <v>249</v>
      </c>
      <c r="C31" s="108"/>
      <c r="D31" s="108"/>
      <c r="E31" s="170"/>
      <c r="F31" s="187"/>
    </row>
    <row r="32" spans="1:6" x14ac:dyDescent="0.35">
      <c r="A32" s="8" t="s">
        <v>404</v>
      </c>
      <c r="B32" s="10" t="s">
        <v>377</v>
      </c>
      <c r="C32" s="32" t="s">
        <v>233</v>
      </c>
      <c r="D32" s="106">
        <f>10.52+2.17</f>
        <v>12.69</v>
      </c>
      <c r="E32" s="170"/>
      <c r="F32" s="187">
        <f>Table142[[#This Row],[Qté]]*Table142[[#This Row],[PU]]</f>
        <v>0</v>
      </c>
    </row>
    <row r="33" spans="1:6" x14ac:dyDescent="0.35">
      <c r="A33" s="8" t="s">
        <v>405</v>
      </c>
      <c r="B33" s="10" t="s">
        <v>378</v>
      </c>
      <c r="C33" s="32" t="s">
        <v>233</v>
      </c>
      <c r="D33" s="106">
        <v>0.38</v>
      </c>
      <c r="E33" s="170"/>
      <c r="F33" s="187">
        <f>Table142[[#This Row],[Qté]]*Table142[[#This Row],[PU]]</f>
        <v>0</v>
      </c>
    </row>
    <row r="34" spans="1:6" x14ac:dyDescent="0.35">
      <c r="A34" s="8" t="s">
        <v>406</v>
      </c>
      <c r="B34" s="109" t="s">
        <v>250</v>
      </c>
      <c r="C34" s="32" t="s">
        <v>233</v>
      </c>
      <c r="D34" s="106">
        <v>1.7</v>
      </c>
      <c r="E34" s="170"/>
      <c r="F34" s="187">
        <f>Table142[[#This Row],[Qté]]*Table142[[#This Row],[PU]]</f>
        <v>0</v>
      </c>
    </row>
    <row r="35" spans="1:6" x14ac:dyDescent="0.35">
      <c r="A35" s="8" t="s">
        <v>407</v>
      </c>
      <c r="B35" s="105" t="s">
        <v>251</v>
      </c>
      <c r="C35" s="32" t="s">
        <v>233</v>
      </c>
      <c r="D35" s="106">
        <f>29.09*0.15*0.26</f>
        <v>1.1345100000000001</v>
      </c>
      <c r="E35" s="170"/>
      <c r="F35" s="187">
        <f>Table142[[#This Row],[Qté]]*Table142[[#This Row],[PU]]</f>
        <v>0</v>
      </c>
    </row>
    <row r="36" spans="1:6" x14ac:dyDescent="0.35">
      <c r="A36" s="8" t="s">
        <v>408</v>
      </c>
      <c r="B36" s="105" t="s">
        <v>252</v>
      </c>
      <c r="C36" s="32" t="s">
        <v>233</v>
      </c>
      <c r="D36" s="110">
        <f>5.511*0.15*0.22</f>
        <v>0.181863</v>
      </c>
      <c r="E36" s="170"/>
      <c r="F36" s="187">
        <f>Table142[[#This Row],[Qté]]*Table142[[#This Row],[PU]]</f>
        <v>0</v>
      </c>
    </row>
    <row r="37" spans="1:6" x14ac:dyDescent="0.35">
      <c r="A37" s="36"/>
      <c r="B37" s="324" t="s">
        <v>409</v>
      </c>
      <c r="C37" s="39"/>
      <c r="D37" s="39"/>
      <c r="E37" s="180"/>
      <c r="F37" s="199">
        <f>SUM(F32:F36)</f>
        <v>0</v>
      </c>
    </row>
    <row r="38" spans="1:6" x14ac:dyDescent="0.35">
      <c r="A38" s="90"/>
      <c r="B38" s="43"/>
      <c r="C38" s="54"/>
      <c r="D38" s="91"/>
      <c r="E38" s="170"/>
      <c r="F38" s="187"/>
    </row>
    <row r="39" spans="1:6" x14ac:dyDescent="0.35">
      <c r="A39" s="21" t="s">
        <v>390</v>
      </c>
      <c r="B39" s="111" t="s">
        <v>253</v>
      </c>
      <c r="C39" s="112"/>
      <c r="D39" s="112"/>
      <c r="E39" s="170"/>
      <c r="F39" s="187"/>
    </row>
    <row r="40" spans="1:6" x14ac:dyDescent="0.35">
      <c r="A40" s="169" t="s">
        <v>410</v>
      </c>
      <c r="B40" s="35" t="s">
        <v>254</v>
      </c>
      <c r="C40" s="32" t="s">
        <v>233</v>
      </c>
      <c r="D40" s="113">
        <v>2.0499999999999998</v>
      </c>
      <c r="E40" s="170"/>
      <c r="F40" s="187">
        <f>Table142[[#This Row],[Qté]]*Table142[[#This Row],[PU]]</f>
        <v>0</v>
      </c>
    </row>
    <row r="41" spans="1:6" x14ac:dyDescent="0.35">
      <c r="A41" s="36"/>
      <c r="B41" s="324" t="s">
        <v>418</v>
      </c>
      <c r="C41" s="39"/>
      <c r="D41" s="39"/>
      <c r="E41" s="180"/>
      <c r="F41" s="199">
        <f>SUM(F40:F40)</f>
        <v>0</v>
      </c>
    </row>
    <row r="42" spans="1:6" x14ac:dyDescent="0.35">
      <c r="A42" s="90"/>
      <c r="B42" s="43"/>
      <c r="C42" s="54"/>
      <c r="D42" s="91"/>
      <c r="E42" s="170"/>
      <c r="F42" s="187"/>
    </row>
    <row r="43" spans="1:6" x14ac:dyDescent="0.35">
      <c r="A43" s="163" t="s">
        <v>411</v>
      </c>
      <c r="B43" s="160" t="s">
        <v>256</v>
      </c>
      <c r="C43" s="161"/>
      <c r="D43" s="162"/>
      <c r="E43" s="179"/>
      <c r="F43" s="198"/>
    </row>
    <row r="44" spans="1:6" x14ac:dyDescent="0.35">
      <c r="A44" s="21" t="s">
        <v>412</v>
      </c>
      <c r="B44" s="103" t="s">
        <v>257</v>
      </c>
      <c r="C44" s="113"/>
      <c r="D44" s="110"/>
      <c r="E44" s="170"/>
      <c r="F44" s="187"/>
    </row>
    <row r="45" spans="1:6" x14ac:dyDescent="0.35">
      <c r="A45" s="169" t="s">
        <v>413</v>
      </c>
      <c r="B45" s="105" t="s">
        <v>258</v>
      </c>
      <c r="C45" s="113" t="s">
        <v>13</v>
      </c>
      <c r="D45" s="110">
        <v>13.6</v>
      </c>
      <c r="E45" s="170"/>
      <c r="F45" s="187">
        <f>Table142[[#This Row],[Qté]]*Table142[[#This Row],[PU]]</f>
        <v>0</v>
      </c>
    </row>
    <row r="46" spans="1:6" x14ac:dyDescent="0.35">
      <c r="A46" s="169" t="s">
        <v>414</v>
      </c>
      <c r="B46" s="105" t="s">
        <v>259</v>
      </c>
      <c r="C46" s="113" t="s">
        <v>13</v>
      </c>
      <c r="D46" s="110">
        <f>3.5*2+2.9*2+3.1</f>
        <v>15.9</v>
      </c>
      <c r="E46" s="170"/>
      <c r="F46" s="187">
        <f>Table142[[#This Row],[Qté]]*Table142[[#This Row],[PU]]</f>
        <v>0</v>
      </c>
    </row>
    <row r="47" spans="1:6" x14ac:dyDescent="0.35">
      <c r="A47" s="169" t="s">
        <v>415</v>
      </c>
      <c r="B47" s="105" t="s">
        <v>260</v>
      </c>
      <c r="C47" s="113" t="s">
        <v>13</v>
      </c>
      <c r="D47" s="110">
        <v>54</v>
      </c>
      <c r="E47" s="170"/>
      <c r="F47" s="187">
        <f>Table142[[#This Row],[Qté]]*Table142[[#This Row],[PU]]</f>
        <v>0</v>
      </c>
    </row>
    <row r="48" spans="1:6" x14ac:dyDescent="0.35">
      <c r="A48" s="169" t="s">
        <v>416</v>
      </c>
      <c r="B48" s="105" t="s">
        <v>261</v>
      </c>
      <c r="C48" s="113" t="s">
        <v>13</v>
      </c>
      <c r="D48" s="110">
        <f>21.01*1.15</f>
        <v>24.1615</v>
      </c>
      <c r="E48" s="170"/>
      <c r="F48" s="187">
        <f>Table142[[#This Row],[Qté]]*Table142[[#This Row],[PU]]</f>
        <v>0</v>
      </c>
    </row>
    <row r="49" spans="1:6" s="142" customFormat="1" x14ac:dyDescent="0.35">
      <c r="A49" s="169" t="s">
        <v>417</v>
      </c>
      <c r="B49" s="72" t="s">
        <v>262</v>
      </c>
      <c r="C49" s="146" t="s">
        <v>13</v>
      </c>
      <c r="D49" s="147">
        <f>4.65*3.35</f>
        <v>15.577500000000002</v>
      </c>
      <c r="E49" s="181"/>
      <c r="F49" s="200">
        <f>Table142[[#This Row],[Qté]]*Table142[[#This Row],[PU]]</f>
        <v>0</v>
      </c>
    </row>
    <row r="50" spans="1:6" x14ac:dyDescent="0.35">
      <c r="A50" s="36"/>
      <c r="B50" s="324" t="s">
        <v>419</v>
      </c>
      <c r="C50" s="39"/>
      <c r="D50" s="39"/>
      <c r="E50" s="180"/>
      <c r="F50" s="199">
        <f>SUM(F45:F49)</f>
        <v>0</v>
      </c>
    </row>
    <row r="51" spans="1:6" x14ac:dyDescent="0.35">
      <c r="A51" s="90"/>
      <c r="B51" s="43"/>
      <c r="C51" s="54"/>
      <c r="D51" s="91"/>
      <c r="E51" s="170"/>
      <c r="F51" s="187"/>
    </row>
    <row r="52" spans="1:6" x14ac:dyDescent="0.35">
      <c r="A52" s="21" t="s">
        <v>420</v>
      </c>
      <c r="B52" s="103" t="s">
        <v>72</v>
      </c>
      <c r="C52" s="113"/>
      <c r="D52" s="110"/>
      <c r="E52" s="170"/>
      <c r="F52" s="187"/>
    </row>
    <row r="53" spans="1:6" x14ac:dyDescent="0.35">
      <c r="A53" s="217" t="s">
        <v>421</v>
      </c>
      <c r="B53" s="72" t="s">
        <v>263</v>
      </c>
      <c r="C53" s="146" t="s">
        <v>75</v>
      </c>
      <c r="D53" s="147">
        <v>1</v>
      </c>
      <c r="E53" s="181"/>
      <c r="F53" s="200">
        <f>Table142[[#This Row],[Qté]]*Table142[[#This Row],[PU]]</f>
        <v>0</v>
      </c>
    </row>
    <row r="54" spans="1:6" x14ac:dyDescent="0.35">
      <c r="A54" s="217" t="s">
        <v>422</v>
      </c>
      <c r="B54" s="72" t="s">
        <v>264</v>
      </c>
      <c r="C54" s="146" t="s">
        <v>75</v>
      </c>
      <c r="D54" s="147">
        <v>2</v>
      </c>
      <c r="E54" s="181"/>
      <c r="F54" s="200">
        <f>Table142[[#This Row],[Qté]]*Table142[[#This Row],[PU]]</f>
        <v>0</v>
      </c>
    </row>
    <row r="55" spans="1:6" ht="25" x14ac:dyDescent="0.35">
      <c r="A55" s="217" t="s">
        <v>423</v>
      </c>
      <c r="B55" s="72" t="s">
        <v>265</v>
      </c>
      <c r="C55" s="146" t="s">
        <v>75</v>
      </c>
      <c r="D55" s="147">
        <v>2</v>
      </c>
      <c r="E55" s="181"/>
      <c r="F55" s="200">
        <f>Table142[[#This Row],[Qté]]*Table142[[#This Row],[PU]]</f>
        <v>0</v>
      </c>
    </row>
    <row r="56" spans="1:6" ht="25" x14ac:dyDescent="0.35">
      <c r="A56" s="217" t="s">
        <v>424</v>
      </c>
      <c r="B56" s="72" t="s">
        <v>266</v>
      </c>
      <c r="C56" s="146" t="s">
        <v>75</v>
      </c>
      <c r="D56" s="147">
        <v>1</v>
      </c>
      <c r="E56" s="181"/>
      <c r="F56" s="200">
        <f>Table142[[#This Row],[Qté]]*Table142[[#This Row],[PU]]</f>
        <v>0</v>
      </c>
    </row>
    <row r="57" spans="1:6" ht="25" x14ac:dyDescent="0.35">
      <c r="A57" s="217" t="s">
        <v>425</v>
      </c>
      <c r="B57" s="72" t="s">
        <v>267</v>
      </c>
      <c r="C57" s="146" t="s">
        <v>75</v>
      </c>
      <c r="D57" s="147">
        <v>1</v>
      </c>
      <c r="E57" s="181"/>
      <c r="F57" s="200">
        <f>Table142[[#This Row],[Qté]]*Table142[[#This Row],[PU]]</f>
        <v>0</v>
      </c>
    </row>
    <row r="58" spans="1:6" ht="25" x14ac:dyDescent="0.35">
      <c r="A58" s="217" t="s">
        <v>426</v>
      </c>
      <c r="B58" s="72" t="s">
        <v>268</v>
      </c>
      <c r="C58" s="146" t="s">
        <v>75</v>
      </c>
      <c r="D58" s="147">
        <v>1</v>
      </c>
      <c r="E58" s="181"/>
      <c r="F58" s="200">
        <f>Table142[[#This Row],[Qté]]*Table142[[#This Row],[PU]]</f>
        <v>0</v>
      </c>
    </row>
    <row r="59" spans="1:6" s="142" customFormat="1" x14ac:dyDescent="0.35">
      <c r="A59" s="217" t="s">
        <v>427</v>
      </c>
      <c r="B59" s="72" t="s">
        <v>269</v>
      </c>
      <c r="C59" s="146" t="s">
        <v>75</v>
      </c>
      <c r="D59" s="147">
        <v>1</v>
      </c>
      <c r="E59" s="181"/>
      <c r="F59" s="200">
        <f>Table142[[#This Row],[Qté]]*Table142[[#This Row],[PU]]</f>
        <v>0</v>
      </c>
    </row>
    <row r="60" spans="1:6" s="142" customFormat="1" ht="37.5" x14ac:dyDescent="0.35">
      <c r="A60" s="217" t="s">
        <v>428</v>
      </c>
      <c r="B60" s="72" t="s">
        <v>270</v>
      </c>
      <c r="C60" s="146" t="s">
        <v>75</v>
      </c>
      <c r="D60" s="147">
        <v>6</v>
      </c>
      <c r="E60" s="181"/>
      <c r="F60" s="200">
        <f>Table142[[#This Row],[Qté]]*Table142[[#This Row],[PU]]</f>
        <v>0</v>
      </c>
    </row>
    <row r="61" spans="1:6" x14ac:dyDescent="0.35">
      <c r="A61" s="36"/>
      <c r="B61" s="324" t="s">
        <v>434</v>
      </c>
      <c r="C61" s="39"/>
      <c r="D61" s="39"/>
      <c r="E61" s="180"/>
      <c r="F61" s="199">
        <f>SUM(F53:F60)</f>
        <v>0</v>
      </c>
    </row>
    <row r="62" spans="1:6" x14ac:dyDescent="0.35">
      <c r="A62" s="90"/>
      <c r="B62" s="43"/>
      <c r="C62" s="54"/>
      <c r="D62" s="91"/>
      <c r="E62" s="170"/>
      <c r="F62" s="187"/>
    </row>
    <row r="63" spans="1:6" x14ac:dyDescent="0.35">
      <c r="A63" s="21" t="s">
        <v>429</v>
      </c>
      <c r="B63" s="103" t="s">
        <v>271</v>
      </c>
      <c r="C63" s="115"/>
      <c r="D63" s="115"/>
      <c r="E63" s="170"/>
      <c r="F63" s="187">
        <f>Table142[[#This Row],[Qté]]*Table142[[#This Row],[PU]]</f>
        <v>0</v>
      </c>
    </row>
    <row r="64" spans="1:6" x14ac:dyDescent="0.35">
      <c r="A64" s="169" t="s">
        <v>430</v>
      </c>
      <c r="B64" s="114" t="s">
        <v>272</v>
      </c>
      <c r="C64" s="113" t="s">
        <v>13</v>
      </c>
      <c r="D64" s="110">
        <v>70.63</v>
      </c>
      <c r="E64" s="170"/>
      <c r="F64" s="187">
        <f>Table142[[#This Row],[Qté]]*Table142[[#This Row],[PU]]</f>
        <v>0</v>
      </c>
    </row>
    <row r="65" spans="1:6" x14ac:dyDescent="0.35">
      <c r="A65" s="169" t="s">
        <v>431</v>
      </c>
      <c r="B65" s="114" t="s">
        <v>273</v>
      </c>
      <c r="C65" s="113" t="s">
        <v>13</v>
      </c>
      <c r="D65" s="110">
        <v>53.4</v>
      </c>
      <c r="E65" s="170"/>
      <c r="F65" s="187">
        <f>Table142[[#This Row],[Qté]]*Table142[[#This Row],[PU]]</f>
        <v>0</v>
      </c>
    </row>
    <row r="66" spans="1:6" x14ac:dyDescent="0.35">
      <c r="A66" s="169" t="s">
        <v>432</v>
      </c>
      <c r="B66" s="7" t="s">
        <v>274</v>
      </c>
      <c r="C66" s="169" t="s">
        <v>13</v>
      </c>
      <c r="D66" s="12">
        <v>15.56</v>
      </c>
      <c r="E66" s="170"/>
      <c r="F66" s="187">
        <f>Table142[[#This Row],[Qté]]*Table142[[#This Row],[PU]]</f>
        <v>0</v>
      </c>
    </row>
    <row r="67" spans="1:6" s="142" customFormat="1" x14ac:dyDescent="0.35">
      <c r="A67" s="169" t="s">
        <v>433</v>
      </c>
      <c r="B67" s="148" t="s">
        <v>275</v>
      </c>
      <c r="C67" s="145" t="s">
        <v>13</v>
      </c>
      <c r="D67" s="149">
        <v>14.88</v>
      </c>
      <c r="E67" s="181"/>
      <c r="F67" s="200">
        <f>Table142[[#This Row],[Qté]]*Table142[[#This Row],[PU]]</f>
        <v>0</v>
      </c>
    </row>
    <row r="68" spans="1:6" x14ac:dyDescent="0.35">
      <c r="A68" s="36"/>
      <c r="B68" s="324" t="s">
        <v>435</v>
      </c>
      <c r="C68" s="39"/>
      <c r="D68" s="39"/>
      <c r="E68" s="180"/>
      <c r="F68" s="199">
        <f>SUM(F62:F67)</f>
        <v>0</v>
      </c>
    </row>
    <row r="69" spans="1:6" x14ac:dyDescent="0.35">
      <c r="A69" s="90"/>
      <c r="B69" s="43"/>
      <c r="C69" s="54"/>
      <c r="D69" s="91"/>
      <c r="E69" s="170"/>
      <c r="F69" s="187"/>
    </row>
    <row r="70" spans="1:6" x14ac:dyDescent="0.35">
      <c r="A70" s="21" t="s">
        <v>436</v>
      </c>
      <c r="B70" s="116" t="s">
        <v>54</v>
      </c>
      <c r="C70" s="117"/>
      <c r="D70" s="117"/>
      <c r="E70" s="170"/>
      <c r="F70" s="187"/>
    </row>
    <row r="71" spans="1:6" x14ac:dyDescent="0.35">
      <c r="A71" s="169" t="s">
        <v>437</v>
      </c>
      <c r="B71" s="72" t="s">
        <v>58</v>
      </c>
      <c r="C71" s="167" t="s">
        <v>233</v>
      </c>
      <c r="D71" s="118">
        <f>3.57*0.05*0.1*5</f>
        <v>8.925000000000001E-2</v>
      </c>
      <c r="E71" s="170"/>
      <c r="F71" s="187">
        <f>Table142[[#This Row],[Qté]]*Table142[[#This Row],[PU]]</f>
        <v>0</v>
      </c>
    </row>
    <row r="72" spans="1:6" x14ac:dyDescent="0.35">
      <c r="A72" s="169" t="s">
        <v>438</v>
      </c>
      <c r="B72" s="72" t="s">
        <v>60</v>
      </c>
      <c r="C72" s="167" t="s">
        <v>233</v>
      </c>
      <c r="D72" s="118">
        <f>4.8*3*3*0.05*0.05</f>
        <v>0.10799999999999998</v>
      </c>
      <c r="E72" s="170"/>
      <c r="F72" s="187">
        <f>Table142[[#This Row],[Qté]]*Table142[[#This Row],[PU]]</f>
        <v>0</v>
      </c>
    </row>
    <row r="73" spans="1:6" x14ac:dyDescent="0.35">
      <c r="A73" s="169" t="s">
        <v>439</v>
      </c>
      <c r="B73" s="72" t="s">
        <v>62</v>
      </c>
      <c r="C73" s="118" t="s">
        <v>13</v>
      </c>
      <c r="D73" s="118">
        <f>7.83+3.9</f>
        <v>11.73</v>
      </c>
      <c r="E73" s="170"/>
      <c r="F73" s="187">
        <f>Table142[[#This Row],[Qté]]*Table142[[#This Row],[PU]]</f>
        <v>0</v>
      </c>
    </row>
    <row r="74" spans="1:6" x14ac:dyDescent="0.35">
      <c r="A74" s="36"/>
      <c r="B74" s="102" t="s">
        <v>276</v>
      </c>
      <c r="C74" s="39"/>
      <c r="D74" s="39"/>
      <c r="E74" s="180"/>
      <c r="F74" s="199">
        <f>SUM(F70:F73)</f>
        <v>0</v>
      </c>
    </row>
    <row r="75" spans="1:6" x14ac:dyDescent="0.35">
      <c r="A75" s="90"/>
      <c r="B75" s="43"/>
      <c r="C75" s="54"/>
      <c r="D75" s="91"/>
      <c r="E75" s="170"/>
      <c r="F75" s="187"/>
    </row>
    <row r="76" spans="1:6" x14ac:dyDescent="0.35">
      <c r="A76" s="21" t="s">
        <v>440</v>
      </c>
      <c r="B76" s="116" t="s">
        <v>277</v>
      </c>
      <c r="C76" s="117"/>
      <c r="D76" s="117"/>
      <c r="E76" s="170"/>
      <c r="F76" s="187"/>
    </row>
    <row r="77" spans="1:6" x14ac:dyDescent="0.35">
      <c r="A77" s="169" t="s">
        <v>441</v>
      </c>
      <c r="B77" s="28" t="s">
        <v>278</v>
      </c>
      <c r="C77" s="54" t="s">
        <v>22</v>
      </c>
      <c r="D77" s="118">
        <v>0.28999999999999998</v>
      </c>
      <c r="E77" s="170"/>
      <c r="F77" s="187">
        <f>Table142[[#This Row],[Qté]]*Table142[[#This Row],[PU]]</f>
        <v>0</v>
      </c>
    </row>
    <row r="78" spans="1:6" x14ac:dyDescent="0.35">
      <c r="A78" s="169" t="s">
        <v>442</v>
      </c>
      <c r="B78" s="28" t="s">
        <v>279</v>
      </c>
      <c r="C78" s="37" t="s">
        <v>10</v>
      </c>
      <c r="D78" s="119">
        <v>1</v>
      </c>
      <c r="E78" s="170"/>
      <c r="F78" s="187">
        <f>Table142[[#This Row],[Qté]]*Table142[[#This Row],[PU]]</f>
        <v>0</v>
      </c>
    </row>
    <row r="79" spans="1:6" x14ac:dyDescent="0.35">
      <c r="A79" s="169" t="s">
        <v>443</v>
      </c>
      <c r="B79" s="120" t="s">
        <v>280</v>
      </c>
      <c r="C79" s="122"/>
      <c r="D79" s="122"/>
      <c r="E79" s="170"/>
      <c r="F79" s="187"/>
    </row>
    <row r="80" spans="1:6" x14ac:dyDescent="0.35">
      <c r="A80" s="169"/>
      <c r="B80" s="123" t="s">
        <v>281</v>
      </c>
      <c r="C80" s="121" t="s">
        <v>10</v>
      </c>
      <c r="D80" s="122">
        <v>1</v>
      </c>
      <c r="E80" s="170"/>
      <c r="F80" s="187">
        <f>Table142[[#This Row],[Qté]]*Table142[[#This Row],[PU]]</f>
        <v>0</v>
      </c>
    </row>
    <row r="81" spans="1:6" x14ac:dyDescent="0.35">
      <c r="A81" s="169"/>
      <c r="B81" s="123" t="s">
        <v>282</v>
      </c>
      <c r="C81" s="121" t="s">
        <v>10</v>
      </c>
      <c r="D81" s="122">
        <v>2</v>
      </c>
      <c r="E81" s="170"/>
      <c r="F81" s="187">
        <f>Table142[[#This Row],[Qté]]*Table142[[#This Row],[PU]]</f>
        <v>0</v>
      </c>
    </row>
    <row r="82" spans="1:6" x14ac:dyDescent="0.35">
      <c r="A82" s="36"/>
      <c r="B82" s="102" t="s">
        <v>283</v>
      </c>
      <c r="C82" s="39"/>
      <c r="D82" s="39"/>
      <c r="E82" s="180"/>
      <c r="F82" s="199">
        <f>SUM(F76:F81)</f>
        <v>0</v>
      </c>
    </row>
    <row r="83" spans="1:6" x14ac:dyDescent="0.35">
      <c r="A83" s="90"/>
      <c r="B83" s="43"/>
      <c r="C83" s="54"/>
      <c r="D83" s="91"/>
      <c r="E83" s="170"/>
      <c r="F83" s="187"/>
    </row>
    <row r="84" spans="1:6" x14ac:dyDescent="0.35">
      <c r="A84" s="21" t="s">
        <v>444</v>
      </c>
      <c r="B84" s="103" t="s">
        <v>207</v>
      </c>
      <c r="C84" s="115"/>
      <c r="D84" s="115"/>
      <c r="E84" s="170"/>
      <c r="F84" s="187"/>
    </row>
    <row r="85" spans="1:6" x14ac:dyDescent="0.35">
      <c r="A85" s="169" t="s">
        <v>445</v>
      </c>
      <c r="B85" s="7" t="s">
        <v>284</v>
      </c>
      <c r="C85" s="169" t="s">
        <v>42</v>
      </c>
      <c r="D85" s="12">
        <v>12</v>
      </c>
      <c r="E85" s="175"/>
      <c r="F85" s="187">
        <f>Table142[[#This Row],[Qté]]*Table142[[#This Row],[PU]]</f>
        <v>0</v>
      </c>
    </row>
    <row r="86" spans="1:6" x14ac:dyDescent="0.35">
      <c r="A86" s="169" t="s">
        <v>446</v>
      </c>
      <c r="B86" s="7" t="s">
        <v>285</v>
      </c>
      <c r="C86" s="169" t="s">
        <v>42</v>
      </c>
      <c r="D86" s="12">
        <v>15</v>
      </c>
      <c r="E86" s="175"/>
      <c r="F86" s="187">
        <f>Table142[[#This Row],[Qté]]*Table142[[#This Row],[PU]]</f>
        <v>0</v>
      </c>
    </row>
    <row r="87" spans="1:6" x14ac:dyDescent="0.35">
      <c r="A87" s="169" t="s">
        <v>447</v>
      </c>
      <c r="B87" s="7" t="s">
        <v>286</v>
      </c>
      <c r="C87" s="169" t="s">
        <v>42</v>
      </c>
      <c r="D87" s="12">
        <v>25</v>
      </c>
      <c r="E87" s="175"/>
      <c r="F87" s="187">
        <f>Table142[[#This Row],[Qté]]*Table142[[#This Row],[PU]]</f>
        <v>0</v>
      </c>
    </row>
    <row r="88" spans="1:6" x14ac:dyDescent="0.35">
      <c r="A88" s="169" t="s">
        <v>448</v>
      </c>
      <c r="B88" s="7" t="s">
        <v>287</v>
      </c>
      <c r="C88" s="169" t="s">
        <v>42</v>
      </c>
      <c r="D88" s="12">
        <v>30</v>
      </c>
      <c r="E88" s="175"/>
      <c r="F88" s="187">
        <f>Table142[[#This Row],[Qté]]*Table142[[#This Row],[PU]]</f>
        <v>0</v>
      </c>
    </row>
    <row r="89" spans="1:6" x14ac:dyDescent="0.35">
      <c r="A89" s="169" t="s">
        <v>449</v>
      </c>
      <c r="B89" s="28" t="s">
        <v>213</v>
      </c>
      <c r="C89" s="169" t="s">
        <v>42</v>
      </c>
      <c r="D89" s="12">
        <v>35</v>
      </c>
      <c r="E89" s="175"/>
      <c r="F89" s="187">
        <f>Table142[[#This Row],[Qté]]*Table142[[#This Row],[PU]]</f>
        <v>0</v>
      </c>
    </row>
    <row r="90" spans="1:6" x14ac:dyDescent="0.35">
      <c r="A90" s="169" t="s">
        <v>450</v>
      </c>
      <c r="B90" s="28" t="s">
        <v>215</v>
      </c>
      <c r="C90" s="169" t="s">
        <v>42</v>
      </c>
      <c r="D90" s="12">
        <v>30</v>
      </c>
      <c r="E90" s="175"/>
      <c r="F90" s="187">
        <f>Table142[[#This Row],[Qté]]*Table142[[#This Row],[PU]]</f>
        <v>0</v>
      </c>
    </row>
    <row r="91" spans="1:6" x14ac:dyDescent="0.35">
      <c r="A91" s="169" t="s">
        <v>451</v>
      </c>
      <c r="B91" s="28" t="s">
        <v>288</v>
      </c>
      <c r="C91" s="169" t="s">
        <v>42</v>
      </c>
      <c r="D91" s="12">
        <v>45</v>
      </c>
      <c r="E91" s="175"/>
      <c r="F91" s="187">
        <f>Table142[[#This Row],[Qté]]*Table142[[#This Row],[PU]]</f>
        <v>0</v>
      </c>
    </row>
    <row r="92" spans="1:6" x14ac:dyDescent="0.35">
      <c r="A92" s="169" t="s">
        <v>452</v>
      </c>
      <c r="B92" s="28" t="s">
        <v>289</v>
      </c>
      <c r="C92" s="169" t="s">
        <v>42</v>
      </c>
      <c r="D92" s="12">
        <v>60</v>
      </c>
      <c r="E92" s="175"/>
      <c r="F92" s="187">
        <f>Table142[[#This Row],[Qté]]*Table142[[#This Row],[PU]]</f>
        <v>0</v>
      </c>
    </row>
    <row r="93" spans="1:6" x14ac:dyDescent="0.35">
      <c r="A93" s="169" t="s">
        <v>453</v>
      </c>
      <c r="B93" s="28" t="s">
        <v>290</v>
      </c>
      <c r="C93" s="169" t="s">
        <v>42</v>
      </c>
      <c r="D93" s="12">
        <v>50</v>
      </c>
      <c r="E93" s="175"/>
      <c r="F93" s="187">
        <f>Table142[[#This Row],[Qté]]*Table142[[#This Row],[PU]]</f>
        <v>0</v>
      </c>
    </row>
    <row r="94" spans="1:6" ht="25" x14ac:dyDescent="0.35">
      <c r="A94" s="169" t="s">
        <v>454</v>
      </c>
      <c r="B94" s="7" t="s">
        <v>291</v>
      </c>
      <c r="C94" s="169" t="s">
        <v>292</v>
      </c>
      <c r="D94" s="12">
        <v>2</v>
      </c>
      <c r="E94" s="175"/>
      <c r="F94" s="187">
        <f>Table142[[#This Row],[Qté]]*Table142[[#This Row],[PU]]</f>
        <v>0</v>
      </c>
    </row>
    <row r="95" spans="1:6" x14ac:dyDescent="0.35">
      <c r="A95" s="169" t="s">
        <v>455</v>
      </c>
      <c r="B95" s="7" t="s">
        <v>293</v>
      </c>
      <c r="C95" s="169" t="s">
        <v>294</v>
      </c>
      <c r="D95" s="12">
        <v>4</v>
      </c>
      <c r="E95" s="175"/>
      <c r="F95" s="187">
        <f>Table142[[#This Row],[Qté]]*Table142[[#This Row],[PU]]</f>
        <v>0</v>
      </c>
    </row>
    <row r="96" spans="1:6" x14ac:dyDescent="0.35">
      <c r="A96" s="169" t="s">
        <v>456</v>
      </c>
      <c r="B96" s="14" t="s">
        <v>295</v>
      </c>
      <c r="C96" s="15" t="s">
        <v>294</v>
      </c>
      <c r="D96" s="16">
        <v>6</v>
      </c>
      <c r="E96" s="175"/>
      <c r="F96" s="187">
        <f>Table142[[#This Row],[Qté]]*Table142[[#This Row],[PU]]</f>
        <v>0</v>
      </c>
    </row>
    <row r="97" spans="1:6" x14ac:dyDescent="0.35">
      <c r="A97" s="169" t="s">
        <v>457</v>
      </c>
      <c r="B97" s="14" t="s">
        <v>296</v>
      </c>
      <c r="C97" s="15" t="s">
        <v>294</v>
      </c>
      <c r="D97" s="16">
        <v>4</v>
      </c>
      <c r="E97" s="175"/>
      <c r="F97" s="187">
        <f>Table142[[#This Row],[Qté]]*Table142[[#This Row],[PU]]</f>
        <v>0</v>
      </c>
    </row>
    <row r="98" spans="1:6" x14ac:dyDescent="0.35">
      <c r="A98" s="169" t="s">
        <v>458</v>
      </c>
      <c r="B98" s="14" t="s">
        <v>297</v>
      </c>
      <c r="C98" s="15" t="s">
        <v>294</v>
      </c>
      <c r="D98" s="16">
        <v>9</v>
      </c>
      <c r="E98" s="175"/>
      <c r="F98" s="187">
        <f>Table142[[#This Row],[Qté]]*Table142[[#This Row],[PU]]</f>
        <v>0</v>
      </c>
    </row>
    <row r="99" spans="1:6" x14ac:dyDescent="0.35">
      <c r="A99" s="169" t="s">
        <v>459</v>
      </c>
      <c r="B99" s="14" t="s">
        <v>298</v>
      </c>
      <c r="C99" s="15" t="s">
        <v>294</v>
      </c>
      <c r="D99" s="16">
        <v>6</v>
      </c>
      <c r="E99" s="175"/>
      <c r="F99" s="187">
        <f>Table142[[#This Row],[Qté]]*Table142[[#This Row],[PU]]</f>
        <v>0</v>
      </c>
    </row>
    <row r="100" spans="1:6" x14ac:dyDescent="0.35">
      <c r="A100" s="169" t="s">
        <v>460</v>
      </c>
      <c r="B100" s="17" t="s">
        <v>299</v>
      </c>
      <c r="C100" s="15" t="s">
        <v>10</v>
      </c>
      <c r="D100" s="16">
        <v>1</v>
      </c>
      <c r="E100" s="175"/>
      <c r="F100" s="187">
        <f>Table142[[#This Row],[Qté]]*Table142[[#This Row],[PU]]</f>
        <v>0</v>
      </c>
    </row>
    <row r="101" spans="1:6" x14ac:dyDescent="0.35">
      <c r="A101" s="169" t="s">
        <v>461</v>
      </c>
      <c r="B101" s="18" t="s">
        <v>300</v>
      </c>
      <c r="C101" s="15" t="s">
        <v>10</v>
      </c>
      <c r="D101" s="16">
        <v>1</v>
      </c>
      <c r="E101" s="175"/>
      <c r="F101" s="187">
        <f>Table142[[#This Row],[Qté]]*Table142[[#This Row],[PU]]</f>
        <v>0</v>
      </c>
    </row>
    <row r="102" spans="1:6" x14ac:dyDescent="0.35">
      <c r="A102" s="36"/>
      <c r="B102" s="102" t="s">
        <v>301</v>
      </c>
      <c r="C102" s="39"/>
      <c r="D102" s="39"/>
      <c r="E102" s="180"/>
      <c r="F102" s="199">
        <f>SUM(F85:F101)</f>
        <v>0</v>
      </c>
    </row>
    <row r="103" spans="1:6" x14ac:dyDescent="0.35">
      <c r="A103" s="90"/>
      <c r="B103" s="43"/>
      <c r="C103" s="54"/>
      <c r="D103" s="91"/>
      <c r="E103" s="170"/>
      <c r="F103" s="187"/>
    </row>
    <row r="104" spans="1:6" ht="18" customHeight="1" x14ac:dyDescent="0.35">
      <c r="A104" s="325"/>
      <c r="B104" s="326" t="s">
        <v>302</v>
      </c>
      <c r="C104" s="327"/>
      <c r="D104" s="328"/>
      <c r="E104" s="329"/>
      <c r="F104" s="330">
        <f>F102+F82+F74+F68+F61+F50+F41+F37+F29+F20</f>
        <v>0</v>
      </c>
    </row>
    <row r="105" spans="1:6" x14ac:dyDescent="0.35">
      <c r="A105" s="90"/>
      <c r="B105" s="43"/>
      <c r="C105" s="54"/>
      <c r="D105" s="91"/>
      <c r="E105" s="170"/>
      <c r="F105" s="187"/>
    </row>
    <row r="106" spans="1:6" x14ac:dyDescent="0.35">
      <c r="A106" s="49">
        <v>520</v>
      </c>
      <c r="B106" s="156" t="s">
        <v>303</v>
      </c>
      <c r="C106" s="157"/>
      <c r="D106" s="158"/>
      <c r="E106" s="178"/>
      <c r="F106" s="197"/>
    </row>
    <row r="107" spans="1:6" x14ac:dyDescent="0.35">
      <c r="A107" s="163" t="s">
        <v>462</v>
      </c>
      <c r="B107" s="164" t="s">
        <v>231</v>
      </c>
      <c r="C107" s="165"/>
      <c r="D107" s="165"/>
      <c r="E107" s="179"/>
      <c r="F107" s="198"/>
    </row>
    <row r="108" spans="1:6" x14ac:dyDescent="0.35">
      <c r="A108" s="20" t="s">
        <v>463</v>
      </c>
      <c r="B108" s="5" t="s">
        <v>376</v>
      </c>
      <c r="C108" s="54"/>
      <c r="D108" s="91"/>
      <c r="E108" s="170"/>
      <c r="F108" s="187"/>
    </row>
    <row r="109" spans="1:6" x14ac:dyDescent="0.35">
      <c r="A109" s="168" t="s">
        <v>464</v>
      </c>
      <c r="B109" s="31" t="s">
        <v>232</v>
      </c>
      <c r="C109" s="32" t="s">
        <v>233</v>
      </c>
      <c r="D109" s="30">
        <f>3.54*5.3*1.8</f>
        <v>33.771599999999999</v>
      </c>
      <c r="E109" s="170"/>
      <c r="F109" s="187">
        <f>Table142[[#This Row],[Qté]]*Table142[[#This Row],[PU]]</f>
        <v>0</v>
      </c>
    </row>
    <row r="110" spans="1:6" x14ac:dyDescent="0.35">
      <c r="A110" s="168" t="s">
        <v>465</v>
      </c>
      <c r="B110" s="33" t="s">
        <v>234</v>
      </c>
      <c r="C110" s="32" t="s">
        <v>233</v>
      </c>
      <c r="D110" s="30">
        <f>0.25+0.282</f>
        <v>0.53200000000000003</v>
      </c>
      <c r="E110" s="170"/>
      <c r="F110" s="187">
        <f>Table142[[#This Row],[Qté]]*Table142[[#This Row],[PU]]</f>
        <v>0</v>
      </c>
    </row>
    <row r="111" spans="1:6" x14ac:dyDescent="0.35">
      <c r="A111" s="168" t="s">
        <v>466</v>
      </c>
      <c r="B111" s="33" t="s">
        <v>235</v>
      </c>
      <c r="C111" s="32" t="s">
        <v>233</v>
      </c>
      <c r="D111" s="30">
        <v>5.73</v>
      </c>
      <c r="E111" s="170"/>
      <c r="F111" s="187">
        <f>Table142[[#This Row],[Qté]]*Table142[[#This Row],[PU]]</f>
        <v>0</v>
      </c>
    </row>
    <row r="112" spans="1:6" x14ac:dyDescent="0.35">
      <c r="A112" s="168" t="s">
        <v>467</v>
      </c>
      <c r="B112" s="33" t="s">
        <v>236</v>
      </c>
      <c r="C112" s="32" t="s">
        <v>233</v>
      </c>
      <c r="D112" s="30">
        <v>3.81</v>
      </c>
      <c r="E112" s="170"/>
      <c r="F112" s="187">
        <f>Table142[[#This Row],[Qté]]*Table142[[#This Row],[PU]]</f>
        <v>0</v>
      </c>
    </row>
    <row r="113" spans="1:6" x14ac:dyDescent="0.35">
      <c r="A113" s="168" t="s">
        <v>468</v>
      </c>
      <c r="B113" s="33" t="s">
        <v>237</v>
      </c>
      <c r="C113" s="32" t="s">
        <v>233</v>
      </c>
      <c r="D113" s="30">
        <f>0.2*0.2*1.9</f>
        <v>7.6000000000000012E-2</v>
      </c>
      <c r="E113" s="170"/>
      <c r="F113" s="187">
        <f>Table142[[#This Row],[Qté]]*Table142[[#This Row],[PU]]</f>
        <v>0</v>
      </c>
    </row>
    <row r="114" spans="1:6" x14ac:dyDescent="0.35">
      <c r="A114" s="168" t="s">
        <v>469</v>
      </c>
      <c r="B114" s="33" t="s">
        <v>238</v>
      </c>
      <c r="C114" s="32" t="s">
        <v>233</v>
      </c>
      <c r="D114" s="30">
        <f>0.2*0.4*1.9</f>
        <v>0.15200000000000002</v>
      </c>
      <c r="E114" s="170"/>
      <c r="F114" s="187">
        <f>Table142[[#This Row],[Qté]]*Table142[[#This Row],[PU]]</f>
        <v>0</v>
      </c>
    </row>
    <row r="115" spans="1:6" x14ac:dyDescent="0.35">
      <c r="A115" s="168" t="s">
        <v>470</v>
      </c>
      <c r="B115" s="34" t="s">
        <v>239</v>
      </c>
      <c r="C115" s="32" t="s">
        <v>233</v>
      </c>
      <c r="D115" s="30">
        <f>0.2205+0.4824</f>
        <v>0.70289999999999997</v>
      </c>
      <c r="E115" s="170"/>
      <c r="F115" s="187">
        <f>Table142[[#This Row],[Qté]]*Table142[[#This Row],[PU]]</f>
        <v>0</v>
      </c>
    </row>
    <row r="116" spans="1:6" x14ac:dyDescent="0.35">
      <c r="A116" s="168" t="s">
        <v>471</v>
      </c>
      <c r="B116" s="35" t="s">
        <v>240</v>
      </c>
      <c r="C116" s="32" t="s">
        <v>233</v>
      </c>
      <c r="D116" s="30">
        <v>2.38</v>
      </c>
      <c r="E116" s="170"/>
      <c r="F116" s="187">
        <f>Table142[[#This Row],[Qté]]*Table142[[#This Row],[PU]]</f>
        <v>0</v>
      </c>
    </row>
    <row r="117" spans="1:6" x14ac:dyDescent="0.35">
      <c r="A117" s="168" t="s">
        <v>472</v>
      </c>
      <c r="B117" s="33" t="s">
        <v>241</v>
      </c>
      <c r="C117" s="37" t="s">
        <v>13</v>
      </c>
      <c r="D117" s="38">
        <v>82.1</v>
      </c>
      <c r="E117" s="170"/>
      <c r="F117" s="187">
        <f>Table142[[#This Row],[Qté]]*Table142[[#This Row],[PU]]</f>
        <v>0</v>
      </c>
    </row>
    <row r="118" spans="1:6" x14ac:dyDescent="0.35">
      <c r="A118" s="36"/>
      <c r="B118" s="324" t="s">
        <v>473</v>
      </c>
      <c r="C118" s="39"/>
      <c r="D118" s="39"/>
      <c r="E118" s="180"/>
      <c r="F118" s="199">
        <f>SUM(F109:F117)</f>
        <v>0</v>
      </c>
    </row>
    <row r="119" spans="1:6" x14ac:dyDescent="0.35">
      <c r="A119" s="90"/>
      <c r="B119" s="43"/>
      <c r="C119" s="54"/>
      <c r="D119" s="91"/>
      <c r="E119" s="170"/>
      <c r="F119" s="187"/>
    </row>
    <row r="120" spans="1:6" x14ac:dyDescent="0.35">
      <c r="A120" s="20" t="s">
        <v>474</v>
      </c>
      <c r="B120" s="5" t="s">
        <v>305</v>
      </c>
      <c r="C120" s="168"/>
      <c r="D120" s="168"/>
      <c r="E120" s="170"/>
      <c r="F120" s="187"/>
    </row>
    <row r="121" spans="1:6" x14ac:dyDescent="0.35">
      <c r="A121" s="168" t="s">
        <v>475</v>
      </c>
      <c r="B121" s="7" t="s">
        <v>306</v>
      </c>
      <c r="C121" s="8" t="s">
        <v>304</v>
      </c>
      <c r="D121" s="9">
        <f>14.94*0.15*0.3</f>
        <v>0.6722999999999999</v>
      </c>
      <c r="E121" s="170"/>
      <c r="F121" s="187">
        <f>Table142[[#This Row],[Qté]]*Table142[[#This Row],[PU]]</f>
        <v>0</v>
      </c>
    </row>
    <row r="122" spans="1:6" s="142" customFormat="1" x14ac:dyDescent="0.35">
      <c r="A122" s="168" t="s">
        <v>476</v>
      </c>
      <c r="B122" s="139" t="s">
        <v>245</v>
      </c>
      <c r="C122" s="140" t="s">
        <v>307</v>
      </c>
      <c r="D122" s="141">
        <v>4.99</v>
      </c>
      <c r="E122" s="181"/>
      <c r="F122" s="200">
        <f>Table142[[#This Row],[Qté]]*Table142[[#This Row],[PU]]</f>
        <v>0</v>
      </c>
    </row>
    <row r="123" spans="1:6" x14ac:dyDescent="0.35">
      <c r="A123" s="168" t="s">
        <v>477</v>
      </c>
      <c r="B123" s="10" t="s">
        <v>234</v>
      </c>
      <c r="C123" s="8" t="s">
        <v>304</v>
      </c>
      <c r="D123" s="11">
        <f>(0.4*14.94*0.05)</f>
        <v>0.29880000000000001</v>
      </c>
      <c r="E123" s="170"/>
      <c r="F123" s="187">
        <f>Table142[[#This Row],[Qté]]*Table142[[#This Row],[PU]]</f>
        <v>0</v>
      </c>
    </row>
    <row r="124" spans="1:6" x14ac:dyDescent="0.35">
      <c r="A124" s="168" t="s">
        <v>478</v>
      </c>
      <c r="B124" s="10" t="s">
        <v>246</v>
      </c>
      <c r="C124" s="8" t="s">
        <v>304</v>
      </c>
      <c r="D124" s="11">
        <f>14.94*0.2*0.8</f>
        <v>2.3904000000000001</v>
      </c>
      <c r="E124" s="170"/>
      <c r="F124" s="187">
        <f>Table142[[#This Row],[Qté]]*Table142[[#This Row],[PU]]</f>
        <v>0</v>
      </c>
    </row>
    <row r="125" spans="1:6" x14ac:dyDescent="0.35">
      <c r="A125" s="168" t="s">
        <v>479</v>
      </c>
      <c r="B125" s="10" t="s">
        <v>247</v>
      </c>
      <c r="C125" s="8" t="s">
        <v>304</v>
      </c>
      <c r="D125" s="11">
        <f>(0.2*0.4*2*0.8*0.1)+(0.2*0.4*2*0.8)</f>
        <v>0.14080000000000004</v>
      </c>
      <c r="E125" s="170"/>
      <c r="F125" s="187">
        <f>Table142[[#This Row],[Qté]]*Table142[[#This Row],[PU]]</f>
        <v>0</v>
      </c>
    </row>
    <row r="126" spans="1:6" x14ac:dyDescent="0.35">
      <c r="A126" s="168" t="s">
        <v>480</v>
      </c>
      <c r="B126" s="10" t="s">
        <v>248</v>
      </c>
      <c r="C126" s="8" t="s">
        <v>304</v>
      </c>
      <c r="D126" s="25">
        <f>14.94*0.2*0.15</f>
        <v>0.44819999999999999</v>
      </c>
      <c r="E126" s="170"/>
      <c r="F126" s="187">
        <f>Table142[[#This Row],[Qté]]*Table142[[#This Row],[PU]]</f>
        <v>0</v>
      </c>
    </row>
    <row r="127" spans="1:6" x14ac:dyDescent="0.35">
      <c r="A127" s="36"/>
      <c r="B127" s="324" t="s">
        <v>489</v>
      </c>
      <c r="C127" s="39"/>
      <c r="D127" s="39"/>
      <c r="E127" s="180"/>
      <c r="F127" s="199">
        <f>SUM(F121:F126)</f>
        <v>0</v>
      </c>
    </row>
    <row r="128" spans="1:6" x14ac:dyDescent="0.35">
      <c r="A128" s="90"/>
      <c r="B128" s="43"/>
      <c r="C128" s="54"/>
      <c r="D128" s="91"/>
      <c r="E128" s="170"/>
      <c r="F128" s="187"/>
    </row>
    <row r="129" spans="1:6" x14ac:dyDescent="0.35">
      <c r="A129" s="20" t="s">
        <v>481</v>
      </c>
      <c r="B129" s="5" t="s">
        <v>308</v>
      </c>
      <c r="C129" s="168"/>
      <c r="D129" s="168"/>
      <c r="E129" s="170"/>
      <c r="F129" s="187"/>
    </row>
    <row r="130" spans="1:6" x14ac:dyDescent="0.35">
      <c r="A130" s="168" t="s">
        <v>484</v>
      </c>
      <c r="B130" s="22" t="s">
        <v>379</v>
      </c>
      <c r="C130" s="214" t="s">
        <v>22</v>
      </c>
      <c r="D130" s="25">
        <v>11.16</v>
      </c>
      <c r="E130" s="170"/>
      <c r="F130" s="187">
        <f>Table142[[#This Row],[Qté]]*Table142[[#This Row],[PU]]</f>
        <v>0</v>
      </c>
    </row>
    <row r="131" spans="1:6" x14ac:dyDescent="0.35">
      <c r="A131" s="168" t="s">
        <v>485</v>
      </c>
      <c r="B131" s="215" t="s">
        <v>309</v>
      </c>
      <c r="C131" s="216" t="s">
        <v>304</v>
      </c>
      <c r="D131" s="25">
        <v>0.53</v>
      </c>
      <c r="E131" s="170"/>
      <c r="F131" s="187">
        <f>Table142[[#This Row],[Qté]]*Table142[[#This Row],[PU]]</f>
        <v>0</v>
      </c>
    </row>
    <row r="132" spans="1:6" x14ac:dyDescent="0.35">
      <c r="A132" s="168" t="s">
        <v>486</v>
      </c>
      <c r="B132" s="23" t="s">
        <v>251</v>
      </c>
      <c r="C132" s="216" t="s">
        <v>304</v>
      </c>
      <c r="D132" s="26">
        <f>24.6*0.15*0.26</f>
        <v>0.95940000000000003</v>
      </c>
      <c r="E132" s="170"/>
      <c r="F132" s="187">
        <f>Table142[[#This Row],[Qté]]*Table142[[#This Row],[PU]]</f>
        <v>0</v>
      </c>
    </row>
    <row r="133" spans="1:6" x14ac:dyDescent="0.35">
      <c r="A133" s="168" t="s">
        <v>487</v>
      </c>
      <c r="B133" s="23" t="s">
        <v>252</v>
      </c>
      <c r="C133" s="216" t="s">
        <v>304</v>
      </c>
      <c r="D133" s="26">
        <f>7.84*0.15*0.22</f>
        <v>0.25872000000000001</v>
      </c>
      <c r="E133" s="170"/>
      <c r="F133" s="187">
        <f>Table142[[#This Row],[Qté]]*Table142[[#This Row],[PU]]</f>
        <v>0</v>
      </c>
    </row>
    <row r="134" spans="1:6" x14ac:dyDescent="0.35">
      <c r="A134" s="36"/>
      <c r="B134" s="324" t="s">
        <v>488</v>
      </c>
      <c r="C134" s="39"/>
      <c r="D134" s="39"/>
      <c r="E134" s="180"/>
      <c r="F134" s="199">
        <f>SUM(F130:F133)</f>
        <v>0</v>
      </c>
    </row>
    <row r="135" spans="1:6" x14ac:dyDescent="0.35">
      <c r="A135" s="90"/>
      <c r="B135" s="43"/>
      <c r="C135" s="54"/>
      <c r="D135" s="91"/>
      <c r="E135" s="170"/>
      <c r="F135" s="187"/>
    </row>
    <row r="136" spans="1:6" x14ac:dyDescent="0.35">
      <c r="A136" s="20" t="s">
        <v>482</v>
      </c>
      <c r="B136" s="5" t="s">
        <v>310</v>
      </c>
      <c r="C136" s="168"/>
      <c r="D136" s="168"/>
      <c r="E136" s="170"/>
      <c r="F136" s="187"/>
    </row>
    <row r="137" spans="1:6" x14ac:dyDescent="0.35">
      <c r="A137" s="20" t="s">
        <v>483</v>
      </c>
      <c r="B137" s="13" t="s">
        <v>311</v>
      </c>
      <c r="C137" s="8" t="s">
        <v>304</v>
      </c>
      <c r="D137" s="169">
        <v>2.0499999999999998</v>
      </c>
      <c r="E137" s="170"/>
      <c r="F137" s="187">
        <f>Table142[[#This Row],[Qté]]*Table142[[#This Row],[PU]]</f>
        <v>0</v>
      </c>
    </row>
    <row r="138" spans="1:6" x14ac:dyDescent="0.35">
      <c r="A138" s="90"/>
      <c r="B138" s="28"/>
      <c r="C138" s="54"/>
      <c r="D138" s="91"/>
      <c r="E138" s="170"/>
      <c r="F138" s="187"/>
    </row>
    <row r="139" spans="1:6" x14ac:dyDescent="0.35">
      <c r="A139" s="36"/>
      <c r="B139" s="324" t="s">
        <v>310</v>
      </c>
      <c r="C139" s="39"/>
      <c r="D139" s="39"/>
      <c r="E139" s="180"/>
      <c r="F139" s="199">
        <f>SUM(F137)</f>
        <v>0</v>
      </c>
    </row>
    <row r="140" spans="1:6" x14ac:dyDescent="0.35">
      <c r="A140" s="90"/>
      <c r="B140" s="43"/>
      <c r="C140" s="54"/>
      <c r="D140" s="91"/>
      <c r="E140" s="170"/>
      <c r="F140" s="187"/>
    </row>
    <row r="141" spans="1:6" x14ac:dyDescent="0.35">
      <c r="A141" s="163" t="s">
        <v>490</v>
      </c>
      <c r="B141" s="164" t="s">
        <v>312</v>
      </c>
      <c r="C141" s="165"/>
      <c r="D141" s="165"/>
      <c r="E141" s="179"/>
      <c r="F141" s="198"/>
    </row>
    <row r="142" spans="1:6" x14ac:dyDescent="0.35">
      <c r="A142" s="21" t="s">
        <v>491</v>
      </c>
      <c r="B142" s="6" t="s">
        <v>257</v>
      </c>
      <c r="C142" s="169"/>
      <c r="D142" s="12"/>
      <c r="E142" s="170"/>
      <c r="F142" s="187"/>
    </row>
    <row r="143" spans="1:6" x14ac:dyDescent="0.35">
      <c r="A143" s="169" t="s">
        <v>520</v>
      </c>
      <c r="B143" s="7" t="s">
        <v>258</v>
      </c>
      <c r="C143" s="169" t="s">
        <v>13</v>
      </c>
      <c r="D143" s="12">
        <v>16</v>
      </c>
      <c r="E143" s="170"/>
      <c r="F143" s="187">
        <f>Table142[[#This Row],[Qté]]*Table142[[#This Row],[PU]]</f>
        <v>0</v>
      </c>
    </row>
    <row r="144" spans="1:6" x14ac:dyDescent="0.35">
      <c r="A144" s="169" t="s">
        <v>521</v>
      </c>
      <c r="B144" s="7" t="s">
        <v>259</v>
      </c>
      <c r="C144" s="169" t="s">
        <v>13</v>
      </c>
      <c r="D144" s="26">
        <v>45.42</v>
      </c>
      <c r="E144" s="170"/>
      <c r="F144" s="187">
        <f>Table142[[#This Row],[Qté]]*Table142[[#This Row],[PU]]</f>
        <v>0</v>
      </c>
    </row>
    <row r="145" spans="1:6" x14ac:dyDescent="0.35">
      <c r="A145" s="169" t="s">
        <v>522</v>
      </c>
      <c r="B145" s="7" t="s">
        <v>260</v>
      </c>
      <c r="C145" s="169" t="s">
        <v>13</v>
      </c>
      <c r="D145" s="12">
        <v>54</v>
      </c>
      <c r="E145" s="170"/>
      <c r="F145" s="187">
        <f>Table142[[#This Row],[Qté]]*Table142[[#This Row],[PU]]</f>
        <v>0</v>
      </c>
    </row>
    <row r="146" spans="1:6" x14ac:dyDescent="0.35">
      <c r="A146" s="169" t="s">
        <v>532</v>
      </c>
      <c r="B146" s="7" t="s">
        <v>313</v>
      </c>
      <c r="C146" s="169" t="s">
        <v>13</v>
      </c>
      <c r="D146" s="12">
        <v>16.600000000000001</v>
      </c>
      <c r="E146" s="170"/>
      <c r="F146" s="187">
        <f>Table142[[#This Row],[Qté]]*Table142[[#This Row],[PU]]</f>
        <v>0</v>
      </c>
    </row>
    <row r="147" spans="1:6" s="142" customFormat="1" x14ac:dyDescent="0.35">
      <c r="A147" s="169" t="s">
        <v>533</v>
      </c>
      <c r="B147" s="143" t="s">
        <v>314</v>
      </c>
      <c r="C147" s="140" t="s">
        <v>13</v>
      </c>
      <c r="D147" s="144">
        <f>4.31*3.61</f>
        <v>15.559099999999997</v>
      </c>
      <c r="E147" s="181"/>
      <c r="F147" s="200">
        <f>Table142[[#This Row],[Qté]]*Table142[[#This Row],[PU]]</f>
        <v>0</v>
      </c>
    </row>
    <row r="148" spans="1:6" x14ac:dyDescent="0.35">
      <c r="A148" s="36"/>
      <c r="B148" s="324" t="s">
        <v>498</v>
      </c>
      <c r="C148" s="39"/>
      <c r="D148" s="39"/>
      <c r="E148" s="180"/>
      <c r="F148" s="199">
        <f>SUM(F142:F147)</f>
        <v>0</v>
      </c>
    </row>
    <row r="149" spans="1:6" x14ac:dyDescent="0.35">
      <c r="A149" s="90"/>
      <c r="B149" s="43"/>
      <c r="C149" s="54"/>
      <c r="D149" s="91"/>
      <c r="E149" s="170"/>
      <c r="F149" s="187"/>
    </row>
    <row r="150" spans="1:6" x14ac:dyDescent="0.35">
      <c r="A150" s="21" t="s">
        <v>492</v>
      </c>
      <c r="B150" s="6" t="s">
        <v>72</v>
      </c>
      <c r="C150" s="169"/>
      <c r="D150" s="12"/>
      <c r="E150" s="170"/>
      <c r="F150" s="187"/>
    </row>
    <row r="151" spans="1:6" x14ac:dyDescent="0.35">
      <c r="A151" s="140" t="s">
        <v>527</v>
      </c>
      <c r="B151" s="22" t="s">
        <v>263</v>
      </c>
      <c r="C151" s="140" t="s">
        <v>75</v>
      </c>
      <c r="D151" s="144">
        <v>1</v>
      </c>
      <c r="E151" s="181"/>
      <c r="F151" s="200">
        <f>Table142[[#This Row],[Qté]]*Table142[[#This Row],[PU]]</f>
        <v>0</v>
      </c>
    </row>
    <row r="152" spans="1:6" x14ac:dyDescent="0.35">
      <c r="A152" s="140" t="s">
        <v>528</v>
      </c>
      <c r="B152" s="22" t="s">
        <v>315</v>
      </c>
      <c r="C152" s="140" t="s">
        <v>75</v>
      </c>
      <c r="D152" s="144">
        <v>3</v>
      </c>
      <c r="E152" s="181"/>
      <c r="F152" s="200">
        <f>Table142[[#This Row],[Qté]]*Table142[[#This Row],[PU]]</f>
        <v>0</v>
      </c>
    </row>
    <row r="153" spans="1:6" ht="25" x14ac:dyDescent="0.35">
      <c r="A153" s="140" t="s">
        <v>529</v>
      </c>
      <c r="B153" s="3" t="s">
        <v>266</v>
      </c>
      <c r="C153" s="140" t="s">
        <v>75</v>
      </c>
      <c r="D153" s="144">
        <v>2</v>
      </c>
      <c r="E153" s="181"/>
      <c r="F153" s="200">
        <f>Table142[[#This Row],[Qté]]*Table142[[#This Row],[PU]]</f>
        <v>0</v>
      </c>
    </row>
    <row r="154" spans="1:6" ht="25" x14ac:dyDescent="0.35">
      <c r="A154" s="140" t="s">
        <v>530</v>
      </c>
      <c r="B154" s="3" t="s">
        <v>316</v>
      </c>
      <c r="C154" s="140" t="s">
        <v>75</v>
      </c>
      <c r="D154" s="144">
        <v>2</v>
      </c>
      <c r="E154" s="181"/>
      <c r="F154" s="200">
        <f>Table142[[#This Row],[Qté]]*Table142[[#This Row],[PU]]</f>
        <v>0</v>
      </c>
    </row>
    <row r="155" spans="1:6" x14ac:dyDescent="0.35">
      <c r="A155" s="140" t="s">
        <v>531</v>
      </c>
      <c r="B155" s="139" t="s">
        <v>269</v>
      </c>
      <c r="C155" s="140" t="s">
        <v>75</v>
      </c>
      <c r="D155" s="144">
        <v>1</v>
      </c>
      <c r="E155" s="181"/>
      <c r="F155" s="200">
        <f>Table142[[#This Row],[Qté]]*Table142[[#This Row],[PU]]</f>
        <v>0</v>
      </c>
    </row>
    <row r="156" spans="1:6" x14ac:dyDescent="0.35">
      <c r="A156" s="36"/>
      <c r="B156" s="324" t="s">
        <v>497</v>
      </c>
      <c r="C156" s="39"/>
      <c r="D156" s="39"/>
      <c r="E156" s="180"/>
      <c r="F156" s="199">
        <f>SUM(F151:F155)</f>
        <v>0</v>
      </c>
    </row>
    <row r="157" spans="1:6" x14ac:dyDescent="0.35">
      <c r="A157" s="90"/>
      <c r="B157" s="43"/>
      <c r="C157" s="54"/>
      <c r="D157" s="91"/>
      <c r="E157" s="170"/>
      <c r="F157" s="187"/>
    </row>
    <row r="158" spans="1:6" x14ac:dyDescent="0.35">
      <c r="A158" s="21" t="s">
        <v>493</v>
      </c>
      <c r="B158" s="6" t="s">
        <v>271</v>
      </c>
      <c r="C158" s="169"/>
      <c r="D158" s="12"/>
      <c r="E158" s="170"/>
      <c r="F158" s="187"/>
    </row>
    <row r="159" spans="1:6" x14ac:dyDescent="0.35">
      <c r="A159" s="217" t="s">
        <v>523</v>
      </c>
      <c r="B159" s="22" t="s">
        <v>317</v>
      </c>
      <c r="C159" s="217" t="s">
        <v>13</v>
      </c>
      <c r="D159" s="218">
        <f>4.9+15.5+(1.81*3*2)</f>
        <v>31.259999999999998</v>
      </c>
      <c r="E159" s="181"/>
      <c r="F159" s="200">
        <f>Table142[[#This Row],[Qté]]*Table142[[#This Row],[PU]]</f>
        <v>0</v>
      </c>
    </row>
    <row r="160" spans="1:6" x14ac:dyDescent="0.35">
      <c r="A160" s="217" t="s">
        <v>524</v>
      </c>
      <c r="B160" s="22" t="s">
        <v>273</v>
      </c>
      <c r="C160" s="217" t="s">
        <v>13</v>
      </c>
      <c r="D160" s="218">
        <v>38</v>
      </c>
      <c r="E160" s="181"/>
      <c r="F160" s="200">
        <f>Table142[[#This Row],[Qté]]*Table142[[#This Row],[PU]]</f>
        <v>0</v>
      </c>
    </row>
    <row r="161" spans="1:6" x14ac:dyDescent="0.35">
      <c r="A161" s="217" t="s">
        <v>525</v>
      </c>
      <c r="B161" s="22" t="s">
        <v>274</v>
      </c>
      <c r="C161" s="217" t="s">
        <v>13</v>
      </c>
      <c r="D161" s="218">
        <v>15.56</v>
      </c>
      <c r="E161" s="181"/>
      <c r="F161" s="200">
        <f>Table142[[#This Row],[Qté]]*Table142[[#This Row],[PU]]</f>
        <v>0</v>
      </c>
    </row>
    <row r="162" spans="1:6" x14ac:dyDescent="0.35">
      <c r="A162" s="217" t="s">
        <v>526</v>
      </c>
      <c r="B162" s="22" t="s">
        <v>275</v>
      </c>
      <c r="C162" s="217" t="s">
        <v>13</v>
      </c>
      <c r="D162" s="218">
        <v>22.56</v>
      </c>
      <c r="E162" s="181"/>
      <c r="F162" s="200">
        <f>Table142[[#This Row],[Qté]]*Table142[[#This Row],[PU]]</f>
        <v>0</v>
      </c>
    </row>
    <row r="163" spans="1:6" x14ac:dyDescent="0.35">
      <c r="A163" s="36"/>
      <c r="B163" s="324" t="s">
        <v>435</v>
      </c>
      <c r="C163" s="39"/>
      <c r="D163" s="39"/>
      <c r="E163" s="180"/>
      <c r="F163" s="199">
        <f>SUM(F159:F162)</f>
        <v>0</v>
      </c>
    </row>
    <row r="164" spans="1:6" x14ac:dyDescent="0.35">
      <c r="A164" s="90"/>
      <c r="B164" s="43"/>
      <c r="C164" s="54"/>
      <c r="D164" s="91"/>
      <c r="E164" s="170"/>
      <c r="F164" s="187"/>
    </row>
    <row r="165" spans="1:6" x14ac:dyDescent="0.35">
      <c r="A165" s="21" t="s">
        <v>491</v>
      </c>
      <c r="B165" s="2" t="s">
        <v>54</v>
      </c>
      <c r="C165" s="27"/>
      <c r="D165" s="27"/>
      <c r="E165" s="170"/>
      <c r="F165" s="187"/>
    </row>
    <row r="166" spans="1:6" x14ac:dyDescent="0.35">
      <c r="A166" s="169" t="s">
        <v>520</v>
      </c>
      <c r="B166" s="22" t="s">
        <v>58</v>
      </c>
      <c r="C166" s="8" t="s">
        <v>304</v>
      </c>
      <c r="D166" s="4">
        <f>3.57*0.05*0.1*5</f>
        <v>8.925000000000001E-2</v>
      </c>
      <c r="E166" s="170"/>
      <c r="F166" s="187">
        <f>Table142[[#This Row],[Qté]]*Table142[[#This Row],[PU]]</f>
        <v>0</v>
      </c>
    </row>
    <row r="167" spans="1:6" x14ac:dyDescent="0.35">
      <c r="A167" s="169" t="s">
        <v>521</v>
      </c>
      <c r="B167" s="3" t="s">
        <v>60</v>
      </c>
      <c r="C167" s="8" t="s">
        <v>304</v>
      </c>
      <c r="D167" s="4">
        <f>4.8*3*3*0.05*0.05</f>
        <v>0.10799999999999998</v>
      </c>
      <c r="E167" s="170"/>
      <c r="F167" s="187">
        <f>Table142[[#This Row],[Qté]]*Table142[[#This Row],[PU]]</f>
        <v>0</v>
      </c>
    </row>
    <row r="168" spans="1:6" x14ac:dyDescent="0.35">
      <c r="A168" s="169" t="s">
        <v>522</v>
      </c>
      <c r="B168" s="72" t="s">
        <v>62</v>
      </c>
      <c r="C168" s="169" t="s">
        <v>13</v>
      </c>
      <c r="D168" s="4">
        <v>7.83</v>
      </c>
      <c r="E168" s="170"/>
      <c r="F168" s="187">
        <f>Table142[[#This Row],[Qté]]*Table142[[#This Row],[PU]]</f>
        <v>0</v>
      </c>
    </row>
    <row r="169" spans="1:6" x14ac:dyDescent="0.35">
      <c r="A169" s="36"/>
      <c r="B169" s="324" t="s">
        <v>496</v>
      </c>
      <c r="C169" s="39"/>
      <c r="D169" s="39"/>
      <c r="E169" s="180"/>
      <c r="F169" s="199">
        <f>SUM(F166:F168)</f>
        <v>0</v>
      </c>
    </row>
    <row r="170" spans="1:6" x14ac:dyDescent="0.35">
      <c r="A170" s="90"/>
      <c r="B170" s="43"/>
      <c r="C170" s="54"/>
      <c r="D170" s="91"/>
      <c r="E170" s="170"/>
      <c r="F170" s="187"/>
    </row>
    <row r="171" spans="1:6" x14ac:dyDescent="0.35">
      <c r="A171" s="21" t="s">
        <v>494</v>
      </c>
      <c r="B171" s="24" t="s">
        <v>277</v>
      </c>
      <c r="C171" s="27"/>
      <c r="D171" s="27"/>
      <c r="E171" s="170"/>
      <c r="F171" s="187"/>
    </row>
    <row r="172" spans="1:6" x14ac:dyDescent="0.35">
      <c r="A172" s="169" t="s">
        <v>516</v>
      </c>
      <c r="B172" s="3" t="s">
        <v>379</v>
      </c>
      <c r="C172" s="1" t="s">
        <v>22</v>
      </c>
      <c r="D172" s="4">
        <v>0.28999999999999998</v>
      </c>
      <c r="E172" s="170"/>
      <c r="F172" s="187">
        <f>Table142[[#This Row],[Qté]]*Table142[[#This Row],[PU]]</f>
        <v>0</v>
      </c>
    </row>
    <row r="173" spans="1:6" x14ac:dyDescent="0.35">
      <c r="A173" s="169" t="s">
        <v>517</v>
      </c>
      <c r="B173" s="3" t="s">
        <v>279</v>
      </c>
      <c r="C173" s="169" t="s">
        <v>10</v>
      </c>
      <c r="D173" s="4">
        <v>1</v>
      </c>
      <c r="E173" s="170"/>
      <c r="F173" s="187">
        <f>Table142[[#This Row],[Qté]]*Table142[[#This Row],[PU]]</f>
        <v>0</v>
      </c>
    </row>
    <row r="174" spans="1:6" x14ac:dyDescent="0.35">
      <c r="A174" s="169" t="s">
        <v>518</v>
      </c>
      <c r="B174" s="166" t="s">
        <v>318</v>
      </c>
      <c r="C174" s="4" t="s">
        <v>10</v>
      </c>
      <c r="D174" s="4">
        <v>1</v>
      </c>
      <c r="E174" s="170"/>
      <c r="F174" s="187">
        <f>Table142[[#This Row],[Qté]]*Table142[[#This Row],[PU]]</f>
        <v>0</v>
      </c>
    </row>
    <row r="175" spans="1:6" x14ac:dyDescent="0.35">
      <c r="A175" s="169" t="s">
        <v>519</v>
      </c>
      <c r="B175" s="314" t="s">
        <v>319</v>
      </c>
      <c r="C175" s="118" t="s">
        <v>10</v>
      </c>
      <c r="D175" s="118">
        <v>1</v>
      </c>
      <c r="E175" s="170"/>
      <c r="F175" s="187">
        <f>Table142[[#This Row],[Qté]]*Table142[[#This Row],[PU]]</f>
        <v>0</v>
      </c>
    </row>
    <row r="176" spans="1:6" x14ac:dyDescent="0.35">
      <c r="A176" s="36"/>
      <c r="B176" s="324" t="s">
        <v>499</v>
      </c>
      <c r="C176" s="39"/>
      <c r="D176" s="39"/>
      <c r="E176" s="180"/>
      <c r="F176" s="199">
        <f>SUM(F172:F175)</f>
        <v>0</v>
      </c>
    </row>
    <row r="177" spans="1:6" x14ac:dyDescent="0.35">
      <c r="A177" s="90"/>
      <c r="B177" s="43"/>
      <c r="C177" s="54"/>
      <c r="D177" s="91"/>
      <c r="E177" s="170"/>
      <c r="F177" s="187"/>
    </row>
    <row r="178" spans="1:6" x14ac:dyDescent="0.35">
      <c r="A178" s="21" t="s">
        <v>495</v>
      </c>
      <c r="B178" s="2" t="s">
        <v>207</v>
      </c>
      <c r="C178" s="27"/>
      <c r="D178" s="27"/>
      <c r="E178" s="170"/>
      <c r="F178" s="187"/>
    </row>
    <row r="179" spans="1:6" x14ac:dyDescent="0.35">
      <c r="A179" s="169" t="s">
        <v>501</v>
      </c>
      <c r="B179" s="7" t="s">
        <v>320</v>
      </c>
      <c r="C179" s="169" t="s">
        <v>42</v>
      </c>
      <c r="D179" s="12">
        <v>12</v>
      </c>
      <c r="E179" s="175"/>
      <c r="F179" s="187">
        <f>Table142[[#This Row],[Qté]]*Table142[[#This Row],[PU]]</f>
        <v>0</v>
      </c>
    </row>
    <row r="180" spans="1:6" x14ac:dyDescent="0.35">
      <c r="A180" s="169" t="s">
        <v>502</v>
      </c>
      <c r="B180" s="7" t="s">
        <v>321</v>
      </c>
      <c r="C180" s="169" t="s">
        <v>42</v>
      </c>
      <c r="D180" s="12">
        <v>15</v>
      </c>
      <c r="E180" s="175"/>
      <c r="F180" s="187">
        <f>Table142[[#This Row],[Qté]]*Table142[[#This Row],[PU]]</f>
        <v>0</v>
      </c>
    </row>
    <row r="181" spans="1:6" x14ac:dyDescent="0.35">
      <c r="A181" s="169" t="s">
        <v>503</v>
      </c>
      <c r="B181" s="7" t="s">
        <v>322</v>
      </c>
      <c r="C181" s="169" t="s">
        <v>42</v>
      </c>
      <c r="D181" s="12">
        <v>25</v>
      </c>
      <c r="E181" s="175"/>
      <c r="F181" s="187">
        <f>Table142[[#This Row],[Qté]]*Table142[[#This Row],[PU]]</f>
        <v>0</v>
      </c>
    </row>
    <row r="182" spans="1:6" x14ac:dyDescent="0.35">
      <c r="A182" s="169" t="s">
        <v>504</v>
      </c>
      <c r="B182" s="7" t="s">
        <v>323</v>
      </c>
      <c r="C182" s="169" t="s">
        <v>42</v>
      </c>
      <c r="D182" s="12">
        <v>12</v>
      </c>
      <c r="E182" s="175"/>
      <c r="F182" s="187">
        <f>Table142[[#This Row],[Qté]]*Table142[[#This Row],[PU]]</f>
        <v>0</v>
      </c>
    </row>
    <row r="183" spans="1:6" x14ac:dyDescent="0.35">
      <c r="A183" s="169" t="s">
        <v>505</v>
      </c>
      <c r="B183" s="28" t="s">
        <v>213</v>
      </c>
      <c r="C183" s="169" t="s">
        <v>42</v>
      </c>
      <c r="D183" s="12">
        <v>40</v>
      </c>
      <c r="E183" s="175"/>
      <c r="F183" s="187">
        <f>Table142[[#This Row],[Qté]]*Table142[[#This Row],[PU]]</f>
        <v>0</v>
      </c>
    </row>
    <row r="184" spans="1:6" x14ac:dyDescent="0.35">
      <c r="A184" s="169" t="s">
        <v>506</v>
      </c>
      <c r="B184" s="28" t="s">
        <v>215</v>
      </c>
      <c r="C184" s="169" t="s">
        <v>42</v>
      </c>
      <c r="D184" s="12">
        <v>40</v>
      </c>
      <c r="E184" s="175"/>
      <c r="F184" s="187">
        <f>Table142[[#This Row],[Qté]]*Table142[[#This Row],[PU]]</f>
        <v>0</v>
      </c>
    </row>
    <row r="185" spans="1:6" x14ac:dyDescent="0.35">
      <c r="A185" s="169" t="s">
        <v>507</v>
      </c>
      <c r="B185" s="28" t="s">
        <v>288</v>
      </c>
      <c r="C185" s="169" t="s">
        <v>42</v>
      </c>
      <c r="D185" s="12">
        <v>30</v>
      </c>
      <c r="E185" s="175"/>
      <c r="F185" s="187">
        <f>Table142[[#This Row],[Qté]]*Table142[[#This Row],[PU]]</f>
        <v>0</v>
      </c>
    </row>
    <row r="186" spans="1:6" x14ac:dyDescent="0.35">
      <c r="A186" s="169" t="s">
        <v>508</v>
      </c>
      <c r="B186" s="28" t="s">
        <v>289</v>
      </c>
      <c r="C186" s="169" t="s">
        <v>42</v>
      </c>
      <c r="D186" s="12">
        <v>40</v>
      </c>
      <c r="E186" s="175"/>
      <c r="F186" s="187">
        <f>Table142[[#This Row],[Qté]]*Table142[[#This Row],[PU]]</f>
        <v>0</v>
      </c>
    </row>
    <row r="187" spans="1:6" x14ac:dyDescent="0.35">
      <c r="A187" s="169" t="s">
        <v>509</v>
      </c>
      <c r="B187" s="28" t="s">
        <v>324</v>
      </c>
      <c r="C187" s="54" t="s">
        <v>294</v>
      </c>
      <c r="D187" s="91">
        <v>1</v>
      </c>
      <c r="E187" s="170"/>
      <c r="F187" s="187">
        <f>Table142[[#This Row],[Qté]]*Table142[[#This Row],[PU]]</f>
        <v>0</v>
      </c>
    </row>
    <row r="188" spans="1:6" ht="25" x14ac:dyDescent="0.35">
      <c r="A188" s="169" t="s">
        <v>510</v>
      </c>
      <c r="B188" s="23" t="s">
        <v>291</v>
      </c>
      <c r="C188" s="4" t="s">
        <v>10</v>
      </c>
      <c r="D188" s="26">
        <v>2</v>
      </c>
      <c r="E188" s="175"/>
      <c r="F188" s="187">
        <f>Table142[[#This Row],[Qté]]*Table142[[#This Row],[PU]]</f>
        <v>0</v>
      </c>
    </row>
    <row r="189" spans="1:6" x14ac:dyDescent="0.35">
      <c r="A189" s="169" t="s">
        <v>511</v>
      </c>
      <c r="B189" s="7" t="s">
        <v>293</v>
      </c>
      <c r="C189" s="169" t="s">
        <v>294</v>
      </c>
      <c r="D189" s="12">
        <v>4</v>
      </c>
      <c r="E189" s="175"/>
      <c r="F189" s="187">
        <f>Table142[[#This Row],[Qté]]*Table142[[#This Row],[PU]]</f>
        <v>0</v>
      </c>
    </row>
    <row r="190" spans="1:6" x14ac:dyDescent="0.35">
      <c r="A190" s="169" t="s">
        <v>512</v>
      </c>
      <c r="B190" s="14" t="s">
        <v>325</v>
      </c>
      <c r="C190" s="15" t="s">
        <v>294</v>
      </c>
      <c r="D190" s="16">
        <v>6</v>
      </c>
      <c r="E190" s="175"/>
      <c r="F190" s="187">
        <f>Table142[[#This Row],[Qté]]*Table142[[#This Row],[PU]]</f>
        <v>0</v>
      </c>
    </row>
    <row r="191" spans="1:6" x14ac:dyDescent="0.35">
      <c r="A191" s="169" t="s">
        <v>513</v>
      </c>
      <c r="B191" s="14" t="s">
        <v>326</v>
      </c>
      <c r="C191" s="15" t="s">
        <v>294</v>
      </c>
      <c r="D191" s="16">
        <v>3</v>
      </c>
      <c r="E191" s="175"/>
      <c r="F191" s="187">
        <f>Table142[[#This Row],[Qté]]*Table142[[#This Row],[PU]]</f>
        <v>0</v>
      </c>
    </row>
    <row r="192" spans="1:6" x14ac:dyDescent="0.35">
      <c r="A192" s="169" t="s">
        <v>514</v>
      </c>
      <c r="B192" s="17" t="s">
        <v>299</v>
      </c>
      <c r="C192" s="15" t="s">
        <v>10</v>
      </c>
      <c r="D192" s="16">
        <v>1</v>
      </c>
      <c r="E192" s="175"/>
      <c r="F192" s="187">
        <f>Table142[[#This Row],[Qté]]*Table142[[#This Row],[PU]]</f>
        <v>0</v>
      </c>
    </row>
    <row r="193" spans="1:6" x14ac:dyDescent="0.35">
      <c r="A193" s="169" t="s">
        <v>515</v>
      </c>
      <c r="B193" s="18" t="s">
        <v>300</v>
      </c>
      <c r="C193" s="15" t="s">
        <v>10</v>
      </c>
      <c r="D193" s="16">
        <v>1</v>
      </c>
      <c r="E193" s="175"/>
      <c r="F193" s="187">
        <f>Table142[[#This Row],[Qté]]*Table142[[#This Row],[PU]]</f>
        <v>0</v>
      </c>
    </row>
    <row r="194" spans="1:6" x14ac:dyDescent="0.35">
      <c r="A194" s="36"/>
      <c r="B194" s="324" t="s">
        <v>500</v>
      </c>
      <c r="C194" s="39"/>
      <c r="D194" s="39"/>
      <c r="E194" s="180"/>
      <c r="F194" s="199">
        <f>SUM(F179:F193)</f>
        <v>0</v>
      </c>
    </row>
    <row r="195" spans="1:6" ht="24" customHeight="1" x14ac:dyDescent="0.35">
      <c r="A195" s="325"/>
      <c r="B195" s="326" t="s">
        <v>327</v>
      </c>
      <c r="C195" s="327"/>
      <c r="D195" s="328"/>
      <c r="E195" s="329"/>
      <c r="F195" s="330">
        <f>F194+F176+F169+F163+F156+F148+F139+F134+F127+F118</f>
        <v>0</v>
      </c>
    </row>
    <row r="196" spans="1:6" x14ac:dyDescent="0.35">
      <c r="A196" s="90"/>
      <c r="B196" s="43"/>
      <c r="C196" s="54"/>
      <c r="D196" s="91"/>
      <c r="E196" s="170"/>
      <c r="F196" s="187"/>
    </row>
    <row r="197" spans="1:6" ht="26.25" customHeight="1" x14ac:dyDescent="0.35">
      <c r="A197" s="250"/>
      <c r="B197" s="251" t="s">
        <v>558</v>
      </c>
      <c r="C197" s="251"/>
      <c r="D197" s="252"/>
      <c r="E197" s="253"/>
      <c r="F197" s="254">
        <f>F195+F104</f>
        <v>0</v>
      </c>
    </row>
    <row r="198" spans="1:6" ht="27.75" customHeight="1" x14ac:dyDescent="0.35"/>
    <row r="222" ht="36.75" customHeight="1" x14ac:dyDescent="0.35"/>
  </sheetData>
  <mergeCells count="1">
    <mergeCell ref="A2:F2"/>
  </mergeCells>
  <phoneticPr fontId="12" type="noConversion"/>
  <pageMargins left="0.7" right="0.7" top="0.75" bottom="0.75" header="0.3" footer="0.3"/>
  <pageSetup paperSize="9" scale="83" orientation="portrait"/>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A1:F65"/>
  <sheetViews>
    <sheetView zoomScale="98" zoomScaleNormal="98" zoomScaleSheetLayoutView="80" workbookViewId="0">
      <selection activeCell="A3" sqref="A3:XFD3"/>
    </sheetView>
  </sheetViews>
  <sheetFormatPr baseColWidth="10" defaultColWidth="11" defaultRowHeight="14.5" x14ac:dyDescent="0.35"/>
  <cols>
    <col min="1" max="1" width="11" style="19" bestFit="1" customWidth="1"/>
    <col min="2" max="2" width="90.54296875" style="19" customWidth="1"/>
    <col min="3" max="4" width="11" style="19" bestFit="1" customWidth="1"/>
    <col min="5" max="5" width="15.26953125" style="19" bestFit="1" customWidth="1"/>
    <col min="6" max="6" width="15.81640625" style="203" customWidth="1"/>
    <col min="7" max="16384" width="11" style="19"/>
  </cols>
  <sheetData>
    <row r="1" spans="1:6" ht="15" thickBot="1" x14ac:dyDescent="0.4">
      <c r="A1" s="44" t="s">
        <v>579</v>
      </c>
      <c r="B1" s="44"/>
      <c r="C1" s="44"/>
      <c r="D1" s="44"/>
      <c r="E1" s="44"/>
      <c r="F1" s="185"/>
    </row>
    <row r="2" spans="1:6" ht="27" customHeight="1" thickBot="1" x14ac:dyDescent="0.4">
      <c r="A2" s="395" t="s">
        <v>0</v>
      </c>
      <c r="B2" s="395"/>
      <c r="C2" s="395"/>
      <c r="D2" s="395"/>
      <c r="E2" s="395"/>
      <c r="F2" s="395"/>
    </row>
    <row r="3" spans="1:6" x14ac:dyDescent="0.35">
      <c r="A3" s="138" t="s">
        <v>579</v>
      </c>
      <c r="B3" s="138" t="s">
        <v>580</v>
      </c>
      <c r="C3" s="374" t="s">
        <v>581</v>
      </c>
      <c r="D3" s="45"/>
      <c r="E3" s="44"/>
      <c r="F3" s="185"/>
    </row>
    <row r="4" spans="1:6" x14ac:dyDescent="0.35">
      <c r="A4" s="46" t="s">
        <v>1</v>
      </c>
      <c r="B4" s="47" t="s">
        <v>2</v>
      </c>
      <c r="C4" s="47" t="s">
        <v>3</v>
      </c>
      <c r="D4" s="47" t="s">
        <v>4</v>
      </c>
      <c r="E4" s="48" t="s">
        <v>5</v>
      </c>
      <c r="F4" s="186" t="s">
        <v>6</v>
      </c>
    </row>
    <row r="5" spans="1:6" s="40" customFormat="1" x14ac:dyDescent="0.35">
      <c r="A5" s="130"/>
      <c r="B5" s="29">
        <v>4</v>
      </c>
      <c r="C5" s="131"/>
      <c r="D5" s="82"/>
      <c r="E5" s="170"/>
      <c r="F5" s="187"/>
    </row>
    <row r="6" spans="1:6" s="40" customFormat="1" x14ac:dyDescent="0.35">
      <c r="A6" s="124">
        <v>700</v>
      </c>
      <c r="B6" s="125" t="s">
        <v>328</v>
      </c>
      <c r="C6" s="125"/>
      <c r="D6" s="126"/>
      <c r="E6" s="125"/>
      <c r="F6" s="201"/>
    </row>
    <row r="7" spans="1:6" s="40" customFormat="1" ht="27.75" customHeight="1" x14ac:dyDescent="0.35">
      <c r="A7" s="90"/>
      <c r="B7" s="261" t="s">
        <v>371</v>
      </c>
      <c r="C7" s="54"/>
      <c r="D7" s="91"/>
      <c r="E7" s="170"/>
      <c r="F7" s="187"/>
    </row>
    <row r="8" spans="1:6" s="40" customFormat="1" x14ac:dyDescent="0.35">
      <c r="A8" s="331">
        <v>710</v>
      </c>
      <c r="B8" s="127" t="s">
        <v>329</v>
      </c>
      <c r="C8" s="128" t="s">
        <v>330</v>
      </c>
      <c r="D8" s="128"/>
      <c r="E8" s="128"/>
      <c r="F8" s="202"/>
    </row>
    <row r="9" spans="1:6" s="40" customFormat="1" ht="37.5" x14ac:dyDescent="0.35">
      <c r="A9" s="332" t="s">
        <v>534</v>
      </c>
      <c r="B9" s="236" t="s">
        <v>331</v>
      </c>
      <c r="C9" s="223" t="s">
        <v>10</v>
      </c>
      <c r="D9" s="224">
        <v>1</v>
      </c>
      <c r="E9" s="225"/>
      <c r="F9" s="234">
        <f>+Table14245[[#This Row],[PU]]*Table14245[[#This Row],[Qté]]</f>
        <v>0</v>
      </c>
    </row>
    <row r="10" spans="1:6" s="40" customFormat="1" x14ac:dyDescent="0.35">
      <c r="A10" s="221"/>
      <c r="B10" s="228" t="s">
        <v>332</v>
      </c>
      <c r="C10" s="223" t="s">
        <v>10</v>
      </c>
      <c r="D10" s="224">
        <v>1</v>
      </c>
      <c r="E10" s="225"/>
      <c r="F10" s="234">
        <f>+Table14245[[#This Row],[PU]]*Table14245[[#This Row],[Qté]]</f>
        <v>0</v>
      </c>
    </row>
    <row r="11" spans="1:6" s="40" customFormat="1" x14ac:dyDescent="0.35">
      <c r="A11" s="90"/>
      <c r="B11" s="28"/>
      <c r="C11" s="54"/>
      <c r="D11" s="91"/>
      <c r="E11" s="170"/>
      <c r="F11" s="187"/>
    </row>
    <row r="12" spans="1:6" s="40" customFormat="1" x14ac:dyDescent="0.35">
      <c r="A12" s="331">
        <v>720</v>
      </c>
      <c r="B12" s="127" t="s">
        <v>333</v>
      </c>
      <c r="C12" s="128"/>
      <c r="D12" s="128"/>
      <c r="E12" s="128"/>
      <c r="F12" s="202"/>
    </row>
    <row r="13" spans="1:6" s="40" customFormat="1" ht="19.5" customHeight="1" x14ac:dyDescent="0.35">
      <c r="A13" s="333" t="s">
        <v>535</v>
      </c>
      <c r="B13" s="229" t="s">
        <v>334</v>
      </c>
      <c r="C13" s="223" t="s">
        <v>42</v>
      </c>
      <c r="D13" s="224">
        <v>70</v>
      </c>
      <c r="E13" s="225"/>
      <c r="F13" s="232">
        <f>Table14245[[#This Row],[Qté]]*Table14245[[#This Row],[PU]]</f>
        <v>0</v>
      </c>
    </row>
    <row r="14" spans="1:6" s="40" customFormat="1" ht="28.5" x14ac:dyDescent="0.35">
      <c r="A14" s="333" t="s">
        <v>536</v>
      </c>
      <c r="B14" s="262" t="s">
        <v>369</v>
      </c>
      <c r="C14" s="226" t="s">
        <v>42</v>
      </c>
      <c r="D14" s="224">
        <f>D13</f>
        <v>70</v>
      </c>
      <c r="E14" s="225"/>
      <c r="F14" s="232">
        <f>Table14245[[#This Row],[Qté]]*Table14245[[#This Row],[PU]]</f>
        <v>0</v>
      </c>
    </row>
    <row r="15" spans="1:6" s="40" customFormat="1" ht="28.5" x14ac:dyDescent="0.35">
      <c r="A15" s="333" t="s">
        <v>537</v>
      </c>
      <c r="B15" s="229" t="s">
        <v>335</v>
      </c>
      <c r="C15" s="226" t="s">
        <v>42</v>
      </c>
      <c r="D15" s="224">
        <v>18</v>
      </c>
      <c r="E15" s="225"/>
      <c r="F15" s="232">
        <f>Table14245[[#This Row],[Qté]]*Table14245[[#This Row],[PU]]</f>
        <v>0</v>
      </c>
    </row>
    <row r="16" spans="1:6" s="40" customFormat="1" ht="28.5" x14ac:dyDescent="0.35">
      <c r="A16" s="333" t="s">
        <v>538</v>
      </c>
      <c r="B16" s="229" t="s">
        <v>336</v>
      </c>
      <c r="C16" s="226" t="s">
        <v>10</v>
      </c>
      <c r="D16" s="224">
        <v>1</v>
      </c>
      <c r="E16" s="225"/>
      <c r="F16" s="232">
        <f>Table14245[[#This Row],[Qté]]*Table14245[[#This Row],[PU]]</f>
        <v>0</v>
      </c>
    </row>
    <row r="17" spans="1:6" s="40" customFormat="1" ht="16" x14ac:dyDescent="0.35">
      <c r="A17" s="333" t="s">
        <v>539</v>
      </c>
      <c r="B17" s="229" t="s">
        <v>337</v>
      </c>
      <c r="C17" s="226" t="s">
        <v>338</v>
      </c>
      <c r="D17" s="224">
        <v>0.4</v>
      </c>
      <c r="E17" s="225"/>
      <c r="F17" s="232">
        <f>Table14245[[#This Row],[Qté]]*Table14245[[#This Row],[PU]]</f>
        <v>0</v>
      </c>
    </row>
    <row r="18" spans="1:6" s="40" customFormat="1" ht="28.5" x14ac:dyDescent="0.35">
      <c r="A18" s="333" t="s">
        <v>540</v>
      </c>
      <c r="B18" s="229" t="s">
        <v>339</v>
      </c>
      <c r="C18" s="226" t="s">
        <v>338</v>
      </c>
      <c r="D18" s="224">
        <v>0.15</v>
      </c>
      <c r="E18" s="225"/>
      <c r="F18" s="232">
        <f>Table14245[[#This Row],[Qté]]*Table14245[[#This Row],[PU]]</f>
        <v>0</v>
      </c>
    </row>
    <row r="19" spans="1:6" s="40" customFormat="1" x14ac:dyDescent="0.35">
      <c r="A19" s="90"/>
      <c r="B19" s="28"/>
      <c r="C19" s="54"/>
      <c r="D19" s="91"/>
      <c r="E19" s="170"/>
      <c r="F19" s="187"/>
    </row>
    <row r="20" spans="1:6" s="40" customFormat="1" x14ac:dyDescent="0.35">
      <c r="A20" s="331">
        <v>730</v>
      </c>
      <c r="B20" s="127" t="s">
        <v>340</v>
      </c>
      <c r="C20" s="128"/>
      <c r="D20" s="128"/>
      <c r="E20" s="128"/>
      <c r="F20" s="202"/>
    </row>
    <row r="21" spans="1:6" s="40" customFormat="1" ht="28.5" x14ac:dyDescent="0.35">
      <c r="A21" s="333" t="s">
        <v>541</v>
      </c>
      <c r="B21" s="230" t="s">
        <v>341</v>
      </c>
      <c r="C21" s="226" t="s">
        <v>342</v>
      </c>
      <c r="D21" s="224">
        <v>5</v>
      </c>
      <c r="E21" s="225"/>
      <c r="F21" s="232">
        <f>Table14245[[#This Row],[Qté]]*Table14245[[#This Row],[PU]]</f>
        <v>0</v>
      </c>
    </row>
    <row r="22" spans="1:6" s="40" customFormat="1" ht="17" x14ac:dyDescent="0.35">
      <c r="A22" s="333" t="s">
        <v>542</v>
      </c>
      <c r="B22" s="229" t="s">
        <v>343</v>
      </c>
      <c r="C22" s="226" t="s">
        <v>342</v>
      </c>
      <c r="D22" s="224">
        <v>5</v>
      </c>
      <c r="E22" s="225"/>
      <c r="F22" s="232">
        <f>Table14245[[#This Row],[Qté]]*Table14245[[#This Row],[PU]]</f>
        <v>0</v>
      </c>
    </row>
    <row r="23" spans="1:6" s="40" customFormat="1" ht="28.5" x14ac:dyDescent="0.35">
      <c r="A23" s="333" t="s">
        <v>543</v>
      </c>
      <c r="B23" s="229" t="s">
        <v>344</v>
      </c>
      <c r="C23" s="226" t="s">
        <v>10</v>
      </c>
      <c r="D23" s="224">
        <v>1</v>
      </c>
      <c r="E23" s="225"/>
      <c r="F23" s="232">
        <f>Table14245[[#This Row],[Qté]]*Table14245[[#This Row],[PU]]</f>
        <v>0</v>
      </c>
    </row>
    <row r="24" spans="1:6" s="40" customFormat="1" x14ac:dyDescent="0.35">
      <c r="A24" s="59"/>
      <c r="B24" s="222"/>
      <c r="C24" s="220"/>
      <c r="D24" s="227"/>
      <c r="E24" s="170"/>
      <c r="F24" s="232"/>
    </row>
    <row r="25" spans="1:6" s="40" customFormat="1" x14ac:dyDescent="0.35">
      <c r="A25" s="331">
        <v>740</v>
      </c>
      <c r="B25" s="127" t="s">
        <v>345</v>
      </c>
      <c r="C25" s="128" t="s">
        <v>330</v>
      </c>
      <c r="D25" s="128" t="s">
        <v>330</v>
      </c>
      <c r="E25" s="128"/>
      <c r="F25" s="202"/>
    </row>
    <row r="26" spans="1:6" s="40" customFormat="1" ht="28.5" x14ac:dyDescent="0.35">
      <c r="A26" s="333" t="s">
        <v>544</v>
      </c>
      <c r="B26" s="229" t="s">
        <v>346</v>
      </c>
      <c r="C26" s="226" t="s">
        <v>10</v>
      </c>
      <c r="D26" s="224">
        <v>1</v>
      </c>
      <c r="E26" s="225"/>
      <c r="F26" s="232">
        <f>Table14245[[#This Row],[Qté]]*Table14245[[#This Row],[PU]]</f>
        <v>0</v>
      </c>
    </row>
    <row r="27" spans="1:6" s="40" customFormat="1" x14ac:dyDescent="0.35">
      <c r="A27" s="59"/>
      <c r="B27" s="229" t="s">
        <v>347</v>
      </c>
      <c r="C27" s="226" t="s">
        <v>10</v>
      </c>
      <c r="D27" s="224">
        <v>1</v>
      </c>
      <c r="E27" s="225"/>
      <c r="F27" s="232">
        <f>Table14245[[#This Row],[Qté]]*Table14245[[#This Row],[PU]]</f>
        <v>0</v>
      </c>
    </row>
    <row r="28" spans="1:6" s="40" customFormat="1" x14ac:dyDescent="0.35">
      <c r="A28" s="334"/>
      <c r="B28" s="335"/>
      <c r="C28" s="336"/>
      <c r="D28" s="336"/>
      <c r="E28" s="336"/>
      <c r="F28" s="337"/>
    </row>
    <row r="29" spans="1:6" s="40" customFormat="1" x14ac:dyDescent="0.35">
      <c r="A29" s="331">
        <v>750</v>
      </c>
      <c r="B29" s="127" t="s">
        <v>348</v>
      </c>
      <c r="C29" s="128" t="s">
        <v>330</v>
      </c>
      <c r="D29" s="128" t="s">
        <v>330</v>
      </c>
      <c r="E29" s="128"/>
      <c r="F29" s="202"/>
    </row>
    <row r="30" spans="1:6" s="40" customFormat="1" ht="56.5" x14ac:dyDescent="0.35">
      <c r="A30" s="333" t="s">
        <v>545</v>
      </c>
      <c r="B30" s="229" t="s">
        <v>349</v>
      </c>
      <c r="C30" s="226" t="s">
        <v>10</v>
      </c>
      <c r="D30" s="224">
        <v>1</v>
      </c>
      <c r="E30" s="225"/>
      <c r="F30" s="263">
        <f>Table14245[[#This Row],[Qté]]*Table14245[[#This Row],[PU]]</f>
        <v>0</v>
      </c>
    </row>
    <row r="31" spans="1:6" s="40" customFormat="1" x14ac:dyDescent="0.35">
      <c r="A31" s="90"/>
      <c r="B31" s="28"/>
      <c r="C31" s="54"/>
      <c r="D31" s="91"/>
      <c r="E31" s="170"/>
      <c r="F31" s="187"/>
    </row>
    <row r="32" spans="1:6" s="40" customFormat="1" x14ac:dyDescent="0.35">
      <c r="A32" s="331">
        <v>760</v>
      </c>
      <c r="B32" s="127" t="s">
        <v>350</v>
      </c>
      <c r="C32" s="128" t="s">
        <v>330</v>
      </c>
      <c r="D32" s="128"/>
      <c r="E32" s="128"/>
      <c r="F32" s="202"/>
    </row>
    <row r="33" spans="1:6" s="40" customFormat="1" ht="48" customHeight="1" x14ac:dyDescent="0.35">
      <c r="A33" s="333" t="s">
        <v>546</v>
      </c>
      <c r="B33" s="264" t="s">
        <v>370</v>
      </c>
      <c r="C33" s="226" t="s">
        <v>10</v>
      </c>
      <c r="D33" s="224">
        <v>1</v>
      </c>
      <c r="E33" s="225"/>
      <c r="F33" s="263">
        <f>Table14245[[#This Row],[Qté]]*Table14245[[#This Row],[PU]]</f>
        <v>0</v>
      </c>
    </row>
    <row r="34" spans="1:6" s="40" customFormat="1" ht="54.75" customHeight="1" x14ac:dyDescent="0.35">
      <c r="A34" s="333" t="s">
        <v>547</v>
      </c>
      <c r="B34" s="265" t="s">
        <v>351</v>
      </c>
      <c r="C34" s="226" t="s">
        <v>10</v>
      </c>
      <c r="D34" s="224">
        <v>1</v>
      </c>
      <c r="E34" s="225"/>
      <c r="F34" s="266">
        <f>Table14245[[#This Row],[Qté]]*Table14245[[#This Row],[PU]]</f>
        <v>0</v>
      </c>
    </row>
    <row r="35" spans="1:6" s="40" customFormat="1" x14ac:dyDescent="0.35">
      <c r="A35" s="59"/>
      <c r="B35" s="222"/>
      <c r="C35" s="220"/>
      <c r="D35" s="227"/>
      <c r="E35" s="170"/>
      <c r="F35" s="232"/>
    </row>
    <row r="36" spans="1:6" s="40" customFormat="1" x14ac:dyDescent="0.35">
      <c r="A36" s="338">
        <v>770</v>
      </c>
      <c r="B36" s="222" t="s">
        <v>352</v>
      </c>
      <c r="C36" s="226" t="s">
        <v>10</v>
      </c>
      <c r="D36" s="224">
        <v>1</v>
      </c>
      <c r="E36" s="225"/>
      <c r="F36" s="232">
        <f>Table14245[[#This Row],[Qté]]*Table14245[[#This Row],[PU]]</f>
        <v>0</v>
      </c>
    </row>
    <row r="37" spans="1:6" ht="32.25" customHeight="1" x14ac:dyDescent="0.35">
      <c r="A37" s="338">
        <v>780</v>
      </c>
      <c r="B37" s="231" t="s">
        <v>353</v>
      </c>
      <c r="C37" s="226" t="s">
        <v>10</v>
      </c>
      <c r="D37" s="224">
        <v>1</v>
      </c>
      <c r="E37" s="225"/>
      <c r="F37" s="232">
        <f>Table14245[[#This Row],[Qté]]*Table14245[[#This Row],[PU]]</f>
        <v>0</v>
      </c>
    </row>
    <row r="38" spans="1:6" x14ac:dyDescent="0.35">
      <c r="A38" s="182"/>
      <c r="B38" s="183"/>
      <c r="C38" s="86"/>
      <c r="D38" s="184"/>
      <c r="E38" s="171"/>
      <c r="F38" s="188"/>
    </row>
    <row r="39" spans="1:6" ht="25.5" customHeight="1" x14ac:dyDescent="0.35">
      <c r="A39" s="256"/>
      <c r="B39" s="257" t="s">
        <v>548</v>
      </c>
      <c r="C39" s="257"/>
      <c r="D39" s="258"/>
      <c r="E39" s="259"/>
      <c r="F39" s="260">
        <f>SUM(F8:F37)</f>
        <v>0</v>
      </c>
    </row>
    <row r="40" spans="1:6" ht="15" customHeight="1" x14ac:dyDescent="0.35">
      <c r="A40" s="92"/>
      <c r="B40" s="255"/>
      <c r="C40" s="93"/>
      <c r="D40" s="233"/>
      <c r="E40" s="172"/>
      <c r="F40" s="190"/>
    </row>
    <row r="41" spans="1:6" ht="27.75" customHeight="1" x14ac:dyDescent="0.35"/>
    <row r="65" ht="36.75" customHeight="1" x14ac:dyDescent="0.35"/>
  </sheetData>
  <mergeCells count="1">
    <mergeCell ref="A2:F2"/>
  </mergeCells>
  <phoneticPr fontId="12" type="noConversion"/>
  <pageMargins left="0.7" right="0.7" top="0.75" bottom="0.75" header="0.3" footer="0.3"/>
  <pageSetup paperSize="9" scale="83" orientation="portrait"/>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sheetPr>
  <dimension ref="A1:F49"/>
  <sheetViews>
    <sheetView zoomScale="98" zoomScaleNormal="98" zoomScaleSheetLayoutView="80" workbookViewId="0">
      <selection activeCell="B13" sqref="B13"/>
    </sheetView>
  </sheetViews>
  <sheetFormatPr baseColWidth="10" defaultColWidth="11" defaultRowHeight="14.5" x14ac:dyDescent="0.35"/>
  <cols>
    <col min="1" max="1" width="11" style="19" bestFit="1" customWidth="1"/>
    <col min="2" max="2" width="90.54296875" style="19" customWidth="1"/>
    <col min="3" max="4" width="11" style="19" bestFit="1" customWidth="1"/>
    <col min="5" max="5" width="15.26953125" style="19" bestFit="1" customWidth="1"/>
    <col min="6" max="6" width="15.81640625" style="203" customWidth="1"/>
    <col min="7" max="16384" width="11" style="19"/>
  </cols>
  <sheetData>
    <row r="1" spans="1:6" ht="15" thickBot="1" x14ac:dyDescent="0.4">
      <c r="A1" s="44" t="s">
        <v>579</v>
      </c>
      <c r="B1" s="44"/>
      <c r="C1" s="44"/>
      <c r="D1" s="44"/>
      <c r="E1" s="44"/>
      <c r="F1" s="185"/>
    </row>
    <row r="2" spans="1:6" ht="27" customHeight="1" x14ac:dyDescent="0.35">
      <c r="A2" s="383" t="s">
        <v>0</v>
      </c>
      <c r="B2" s="384"/>
      <c r="C2" s="384"/>
      <c r="D2" s="384"/>
      <c r="E2" s="384"/>
      <c r="F2" s="385"/>
    </row>
    <row r="3" spans="1:6" x14ac:dyDescent="0.35">
      <c r="A3" s="279" t="s">
        <v>579</v>
      </c>
      <c r="B3" s="138" t="s">
        <v>580</v>
      </c>
      <c r="C3" s="374" t="s">
        <v>581</v>
      </c>
      <c r="D3" s="267"/>
      <c r="E3" s="268"/>
      <c r="F3" s="280"/>
    </row>
    <row r="4" spans="1:6" x14ac:dyDescent="0.35">
      <c r="A4" s="281" t="s">
        <v>1</v>
      </c>
      <c r="B4" s="269" t="s">
        <v>2</v>
      </c>
      <c r="C4" s="269" t="s">
        <v>3</v>
      </c>
      <c r="D4" s="269" t="s">
        <v>4</v>
      </c>
      <c r="E4" s="269" t="s">
        <v>5</v>
      </c>
      <c r="F4" s="282" t="s">
        <v>6</v>
      </c>
    </row>
    <row r="5" spans="1:6" s="40" customFormat="1" x14ac:dyDescent="0.35">
      <c r="A5" s="283"/>
      <c r="B5" s="28"/>
      <c r="C5" s="54"/>
      <c r="D5" s="270"/>
      <c r="E5" s="271"/>
      <c r="F5" s="284"/>
    </row>
    <row r="6" spans="1:6" x14ac:dyDescent="0.35">
      <c r="A6" s="285">
        <v>800</v>
      </c>
      <c r="B6" s="376" t="s">
        <v>584</v>
      </c>
      <c r="C6" s="51"/>
      <c r="D6" s="272"/>
      <c r="E6" s="272"/>
      <c r="F6" s="286"/>
    </row>
    <row r="7" spans="1:6" x14ac:dyDescent="0.35">
      <c r="A7" s="243"/>
      <c r="B7" s="249" t="s">
        <v>549</v>
      </c>
      <c r="C7" s="245"/>
      <c r="D7" s="246"/>
      <c r="E7" s="296"/>
      <c r="F7" s="297"/>
    </row>
    <row r="8" spans="1:6" x14ac:dyDescent="0.35">
      <c r="A8" s="288">
        <v>800.1</v>
      </c>
      <c r="B8" s="72" t="s">
        <v>359</v>
      </c>
      <c r="C8" s="219" t="s">
        <v>360</v>
      </c>
      <c r="D8" s="277">
        <v>1</v>
      </c>
      <c r="E8" s="271"/>
      <c r="F8" s="284">
        <f>Table142456[[#This Row],[Qté]]*Table142456[[#This Row],[PU]]</f>
        <v>0</v>
      </c>
    </row>
    <row r="9" spans="1:6" ht="25" x14ac:dyDescent="0.35">
      <c r="A9" s="288">
        <v>800.2</v>
      </c>
      <c r="B9" s="72" t="s">
        <v>361</v>
      </c>
      <c r="C9" s="219" t="s">
        <v>360</v>
      </c>
      <c r="D9" s="277">
        <v>1</v>
      </c>
      <c r="E9" s="271"/>
      <c r="F9" s="284">
        <f>Table142456[[#This Row],[Qté]]*Table142456[[#This Row],[PU]]</f>
        <v>0</v>
      </c>
    </row>
    <row r="10" spans="1:6" x14ac:dyDescent="0.35">
      <c r="A10" s="288">
        <v>800.6</v>
      </c>
      <c r="B10" s="72" t="s">
        <v>362</v>
      </c>
      <c r="C10" s="61" t="s">
        <v>10</v>
      </c>
      <c r="D10" s="277">
        <v>1</v>
      </c>
      <c r="E10" s="271"/>
      <c r="F10" s="284">
        <f>Table142456[[#This Row],[Qté]]*Table142456[[#This Row],[PU]]</f>
        <v>0</v>
      </c>
    </row>
    <row r="11" spans="1:6" x14ac:dyDescent="0.35">
      <c r="A11" s="288">
        <v>800.7</v>
      </c>
      <c r="B11" s="72" t="s">
        <v>363</v>
      </c>
      <c r="C11" s="61" t="s">
        <v>364</v>
      </c>
      <c r="D11" s="277">
        <v>10</v>
      </c>
      <c r="E11" s="271"/>
      <c r="F11" s="284">
        <f>Table142456[[#This Row],[Qté]]*Table142456[[#This Row],[PU]]</f>
        <v>0</v>
      </c>
    </row>
    <row r="12" spans="1:6" x14ac:dyDescent="0.35">
      <c r="A12" s="243"/>
      <c r="B12" s="84" t="s">
        <v>588</v>
      </c>
      <c r="C12" s="245"/>
      <c r="D12" s="246"/>
      <c r="E12" s="296"/>
      <c r="F12" s="297">
        <f>Table142456[[#This Row],[Qté]]*Table142456[[#This Row],[PU]]</f>
        <v>0</v>
      </c>
    </row>
    <row r="13" spans="1:6" ht="42.75" customHeight="1" x14ac:dyDescent="0.35">
      <c r="A13" s="288" t="s">
        <v>365</v>
      </c>
      <c r="B13" s="375" t="s">
        <v>583</v>
      </c>
      <c r="C13" s="206" t="s">
        <v>42</v>
      </c>
      <c r="D13" s="277">
        <v>14</v>
      </c>
      <c r="E13" s="339"/>
      <c r="F13" s="340">
        <f>Table142456[[#This Row],[Qté]]*Table142456[[#This Row],[PU]]</f>
        <v>0</v>
      </c>
    </row>
    <row r="14" spans="1:6" x14ac:dyDescent="0.35">
      <c r="A14" s="288" t="s">
        <v>366</v>
      </c>
      <c r="B14" s="235" t="s">
        <v>559</v>
      </c>
      <c r="C14" s="61" t="s">
        <v>294</v>
      </c>
      <c r="D14" s="61">
        <v>1</v>
      </c>
      <c r="E14" s="271"/>
      <c r="F14" s="284">
        <f>Table142456[[#This Row],[Qté]]*Table142456[[#This Row],[PU]]</f>
        <v>0</v>
      </c>
    </row>
    <row r="15" spans="1:6" ht="30" customHeight="1" x14ac:dyDescent="0.35">
      <c r="A15" s="283"/>
      <c r="B15" s="28"/>
      <c r="C15" s="54"/>
      <c r="D15" s="91"/>
      <c r="E15" s="271"/>
      <c r="F15" s="284"/>
    </row>
    <row r="16" spans="1:6" ht="20.25" customHeight="1" x14ac:dyDescent="0.35">
      <c r="A16" s="289"/>
      <c r="B16" s="57" t="s">
        <v>367</v>
      </c>
      <c r="C16" s="57"/>
      <c r="D16" s="278"/>
      <c r="E16" s="278"/>
      <c r="F16" s="287">
        <f>SUM(F8:F14)</f>
        <v>0</v>
      </c>
    </row>
    <row r="17" spans="1:6" ht="20.25" customHeight="1" thickBot="1" x14ac:dyDescent="0.4">
      <c r="A17" s="290"/>
      <c r="B17" s="291"/>
      <c r="C17" s="292"/>
      <c r="D17" s="293"/>
      <c r="E17" s="294"/>
      <c r="F17" s="295"/>
    </row>
    <row r="18" spans="1:6" ht="21" customHeight="1" x14ac:dyDescent="0.35"/>
    <row r="19" spans="1:6" ht="19.5" customHeight="1" x14ac:dyDescent="0.35"/>
    <row r="20" spans="1:6" ht="18.75" customHeight="1" x14ac:dyDescent="0.35"/>
    <row r="21" spans="1:6" ht="18" customHeight="1" x14ac:dyDescent="0.35"/>
    <row r="22" spans="1:6" ht="19.5" customHeight="1" x14ac:dyDescent="0.35"/>
    <row r="24" spans="1:6" ht="16.5" customHeight="1" x14ac:dyDescent="0.35"/>
    <row r="25" spans="1:6" ht="27.75" customHeight="1" x14ac:dyDescent="0.35"/>
    <row r="49" ht="36.75" customHeight="1" x14ac:dyDescent="0.35"/>
  </sheetData>
  <mergeCells count="1">
    <mergeCell ref="A2:F2"/>
  </mergeCells>
  <pageMargins left="0.7" right="0.7" top="0.75" bottom="0.75" header="0.3" footer="0.3"/>
  <pageSetup paperSize="9" scale="83" orientation="portrait"/>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RECAP</vt:lpstr>
      <vt:lpstr>BLOC ADMIN. SALLE DE CLASSE</vt:lpstr>
      <vt:lpstr>SANITAIRE</vt:lpstr>
      <vt:lpstr>FORATION</vt:lpstr>
      <vt:lpstr>AMENAGEMENT EXTERIEURE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jeef</dc:creator>
  <cp:keywords/>
  <dc:description/>
  <cp:lastModifiedBy>ATP INFO</cp:lastModifiedBy>
  <cp:revision/>
  <dcterms:created xsi:type="dcterms:W3CDTF">2025-11-10T14:35:00Z</dcterms:created>
  <dcterms:modified xsi:type="dcterms:W3CDTF">2026-04-03T12:50:35Z</dcterms:modified>
  <cp:category/>
  <cp:contentStatus/>
</cp:coreProperties>
</file>