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tin\Desktop\Demande de cotation pour les écoles\DC des WASH\DC WASH ITURI\EP TSARUKAKA\"/>
    </mc:Choice>
  </mc:AlternateContent>
  <xr:revisionPtr revIDLastSave="0" documentId="13_ncr:1_{0BAA600B-B309-4500-9D34-BF81E120498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CAP" sheetId="5" r:id="rId1"/>
    <sheet name="Sanitaire" sheetId="3" r:id="rId2"/>
    <sheet name="Forage" sheetId="6" r:id="rId3"/>
    <sheet name="Clôture" sheetId="7" r:id="rId4"/>
  </sheets>
  <definedNames>
    <definedName name="_xlnm.Print_Area" localSheetId="2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57" i="6"/>
  <c r="F56" i="6"/>
  <c r="F55" i="6"/>
  <c r="F58" i="6" s="1"/>
  <c r="F52" i="6"/>
  <c r="F51" i="6"/>
  <c r="F50" i="6"/>
  <c r="F49" i="6"/>
  <c r="F48" i="6"/>
  <c r="F45" i="6"/>
  <c r="F44" i="6"/>
  <c r="F43" i="6"/>
  <c r="F42" i="6"/>
  <c r="F46" i="6" s="1"/>
  <c r="F39" i="6"/>
  <c r="F38" i="6"/>
  <c r="F37" i="6"/>
  <c r="F34" i="6"/>
  <c r="F33" i="6"/>
  <c r="F32" i="6"/>
  <c r="F31" i="6"/>
  <c r="F30" i="6"/>
  <c r="F29" i="6"/>
  <c r="F35" i="6" s="1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7" i="6"/>
  <c r="F53" i="6" l="1"/>
  <c r="F40" i="6"/>
  <c r="F27" i="6"/>
  <c r="F18" i="6"/>
  <c r="F13" i="6"/>
  <c r="F59" i="6" l="1"/>
  <c r="B5" i="5"/>
  <c r="F8" i="7"/>
  <c r="F7" i="7"/>
  <c r="F6" i="7"/>
  <c r="F4" i="7"/>
  <c r="F3" i="7"/>
  <c r="F9" i="7" s="1"/>
  <c r="D5" i="5" s="1"/>
  <c r="F48" i="3" l="1"/>
  <c r="F71" i="3"/>
  <c r="B4" i="5"/>
  <c r="F44" i="3" l="1"/>
  <c r="D19" i="3"/>
  <c r="D8" i="3"/>
  <c r="D53" i="3"/>
  <c r="D51" i="3"/>
  <c r="D39" i="3"/>
  <c r="D40" i="3"/>
  <c r="D38" i="3"/>
  <c r="D50" i="3" s="1"/>
  <c r="D37" i="3"/>
  <c r="F37" i="3" s="1"/>
  <c r="D36" i="3"/>
  <c r="D49" i="3" s="1"/>
  <c r="D33" i="3"/>
  <c r="F33" i="3" s="1"/>
  <c r="D32" i="3"/>
  <c r="D17" i="3"/>
  <c r="D18" i="3"/>
  <c r="F45" i="3"/>
  <c r="F67" i="3"/>
  <c r="D24" i="3"/>
  <c r="D12" i="3"/>
  <c r="D16" i="3"/>
  <c r="D15" i="3"/>
  <c r="D11" i="3"/>
  <c r="D10" i="3"/>
  <c r="D9" i="3" l="1"/>
  <c r="F9" i="3" s="1"/>
  <c r="F68" i="3" l="1"/>
  <c r="F69" i="3"/>
  <c r="F70" i="3"/>
  <c r="F72" i="3"/>
  <c r="F66" i="3"/>
  <c r="F73" i="3" l="1"/>
  <c r="D4" i="5"/>
  <c r="F56" i="3"/>
  <c r="F50" i="3"/>
  <c r="F51" i="3"/>
  <c r="F52" i="3"/>
  <c r="F53" i="3"/>
  <c r="F49" i="3"/>
  <c r="F54" i="3" s="1"/>
  <c r="F36" i="3"/>
  <c r="F38" i="3"/>
  <c r="F39" i="3"/>
  <c r="F57" i="3" l="1"/>
  <c r="F18" i="3"/>
  <c r="F11" i="3"/>
  <c r="F63" i="3" l="1"/>
  <c r="F62" i="3"/>
  <c r="F61" i="3"/>
  <c r="F64" i="3" s="1"/>
  <c r="F32" i="3"/>
  <c r="F34" i="3" s="1"/>
  <c r="F43" i="3"/>
  <c r="F46" i="3" s="1"/>
  <c r="F40" i="3"/>
  <c r="F41" i="3" s="1"/>
  <c r="F26" i="3"/>
  <c r="F25" i="3"/>
  <c r="F24" i="3"/>
  <c r="F23" i="3"/>
  <c r="F22" i="3"/>
  <c r="F19" i="3"/>
  <c r="F17" i="3"/>
  <c r="F16" i="3"/>
  <c r="F15" i="3"/>
  <c r="F12" i="3"/>
  <c r="F10" i="3"/>
  <c r="F8" i="3"/>
  <c r="F4" i="3"/>
  <c r="F5" i="3" s="1"/>
  <c r="F27" i="3" l="1"/>
  <c r="F13" i="3"/>
  <c r="F20" i="3"/>
  <c r="F74" i="3"/>
  <c r="F28" i="3" l="1"/>
  <c r="F58" i="3"/>
  <c r="F76" i="3" l="1"/>
  <c r="D3" i="5" s="1"/>
  <c r="D7" i="5" s="1"/>
</calcChain>
</file>

<file path=xl/sharedStrings.xml><?xml version="1.0" encoding="utf-8"?>
<sst xmlns="http://schemas.openxmlformats.org/spreadsheetml/2006/main" count="346" uniqueCount="251">
  <si>
    <t>N°</t>
  </si>
  <si>
    <t>Désignation</t>
  </si>
  <si>
    <t>Unité</t>
  </si>
  <si>
    <t>Qté</t>
  </si>
  <si>
    <t>P.U ( $ US)</t>
  </si>
  <si>
    <t>P.T ( $ US)</t>
  </si>
  <si>
    <t>fft</t>
  </si>
  <si>
    <t>m²</t>
  </si>
  <si>
    <t>m³</t>
  </si>
  <si>
    <t>ml</t>
  </si>
  <si>
    <t>Fo et Po de   gouttière en plastique avec accessoires et descente en PVC 110mm</t>
  </si>
  <si>
    <t>Menuiseries</t>
  </si>
  <si>
    <t>Pce</t>
  </si>
  <si>
    <t>Fo et po Panne en chevrons 5cm*5cm, espacés de 90 cm</t>
  </si>
  <si>
    <t xml:space="preserve">Fo et po Couverture en tôles galvanisées BG 28/3,05 m, type bac triondal de 7,5 kg/pièce </t>
  </si>
  <si>
    <t xml:space="preserve">Fo et po Planche de rive (12m*0,30m*0,035m) y compris traitement anti-termite et peinture à huile. </t>
  </si>
  <si>
    <t>PLOMBERIE</t>
  </si>
  <si>
    <t>Fo et Po Tuyau PPR + coude + Té diamètre 2/4 et 1" pour adduction</t>
  </si>
  <si>
    <t>DEVIS ESTIMATIF ET QUANTITATIF DES SANITAIRES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</si>
  <si>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</si>
  <si>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</si>
  <si>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</si>
  <si>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</si>
  <si>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</si>
  <si>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</si>
  <si>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 xml:space="preserve">Fondation  </t>
  </si>
  <si>
    <t>1.2.1</t>
  </si>
  <si>
    <t xml:space="preserve">Fouille manuelle Déblais </t>
  </si>
  <si>
    <r>
      <t>m</t>
    </r>
    <r>
      <rPr>
        <vertAlign val="superscript"/>
        <sz val="10"/>
        <color theme="1"/>
        <rFont val="Georgia"/>
        <family val="1"/>
      </rPr>
      <t>3</t>
    </r>
  </si>
  <si>
    <t>1.2.2</t>
  </si>
  <si>
    <t>1.2.3</t>
  </si>
  <si>
    <t>1.2.4</t>
  </si>
  <si>
    <t>1.3</t>
  </si>
  <si>
    <t xml:space="preserve">Elévation  </t>
  </si>
  <si>
    <t>1.3.1</t>
  </si>
  <si>
    <t>Maçonnerie en blocs creux vibré de 0,15 x 0,15 x 0,40 m</t>
  </si>
  <si>
    <t>1.3.2</t>
  </si>
  <si>
    <t>1.3.5</t>
  </si>
  <si>
    <t>Béton armé pour linteaux  (15x22)cm dosé à 350kg/m³</t>
  </si>
  <si>
    <t>SECONDES ŒUVRES</t>
  </si>
  <si>
    <t>2.1</t>
  </si>
  <si>
    <t>2.1.1</t>
  </si>
  <si>
    <t>2.1.2</t>
  </si>
  <si>
    <t>Revêtement Mur intérieur en faience et urinoir</t>
  </si>
  <si>
    <t>2.2</t>
  </si>
  <si>
    <t>2.2.1</t>
  </si>
  <si>
    <t>2.5</t>
  </si>
  <si>
    <t>Peinture</t>
  </si>
  <si>
    <t>2.5.1</t>
  </si>
  <si>
    <t>Peintures latex sur parois extérieurs et sous-dallage</t>
  </si>
  <si>
    <t>pces</t>
  </si>
  <si>
    <t xml:space="preserve">Toiture </t>
  </si>
  <si>
    <t>FOSSE SEPTIQUE ET PUIT PERDANT</t>
  </si>
  <si>
    <t>1.1</t>
  </si>
  <si>
    <t>Construction fosse septique type A pour 150 Usagers</t>
  </si>
  <si>
    <t>Construction puit perdant</t>
  </si>
  <si>
    <t>Accessoire pour fosse septique (Regards, et autres)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</si>
  <si>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</si>
  <si>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</si>
  <si>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</si>
  <si>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</si>
  <si>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</si>
  <si>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</si>
  <si>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</si>
  <si>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</si>
  <si>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</si>
  <si>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</si>
  <si>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</si>
  <si>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</si>
  <si>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Maçonnerie en blocs pleins de 20</t>
  </si>
  <si>
    <t>Semelles de fondation pour colonnes soutenant la dalle avec amorse de colonnes de 0,15m*0,30m*0,60m</t>
  </si>
  <si>
    <t>Béton de sous - pavement de 7  cm</t>
  </si>
  <si>
    <t>1.1.1</t>
  </si>
  <si>
    <t>1.1.2</t>
  </si>
  <si>
    <t>1.1.3</t>
  </si>
  <si>
    <t>1.1.4</t>
  </si>
  <si>
    <t xml:space="preserve">Fo et po Charpenterie en bois traité au peintabois : ferme en madrier 5cm*10cm </t>
  </si>
  <si>
    <t>Enduit au mortier de ciment sur murs intérieurs dosé à 350kg/m³</t>
  </si>
  <si>
    <t>Enduit au mortier de ciment sur murs extérieurs dosé à 400kg/m³</t>
  </si>
  <si>
    <t>Latex sur murs intérieurs</t>
  </si>
  <si>
    <t>Latex sur mur extérieurs</t>
  </si>
  <si>
    <t>Email bleu sur menuiseries</t>
  </si>
  <si>
    <t>Email marron sur planche de rive</t>
  </si>
  <si>
    <t>Béton armé pour dalle de 13 cm supportant la citerne dosée  à 350kg/m³</t>
  </si>
  <si>
    <t>Stockage d'eau</t>
  </si>
  <si>
    <t>Enduit ciment lissé sous dalle et pente pour écoulement des eaux ,dosé à 400kg/m³</t>
  </si>
  <si>
    <t>1.3.3</t>
  </si>
  <si>
    <t>1.3.4</t>
  </si>
  <si>
    <t>2.3.1</t>
  </si>
  <si>
    <t>2.3.2</t>
  </si>
  <si>
    <t>2.3.3</t>
  </si>
  <si>
    <t>2.4.1</t>
  </si>
  <si>
    <t>2.4.3</t>
  </si>
  <si>
    <t>2.4.4</t>
  </si>
  <si>
    <t>2.4.5</t>
  </si>
  <si>
    <t xml:space="preserve">wc turc en porcelaine avec chasse </t>
  </si>
  <si>
    <t>Bac à douche en porcelaine avec robinet</t>
  </si>
  <si>
    <t>robinet pour fontaine+accessoire</t>
  </si>
  <si>
    <t>TOTAL SANITAIRE</t>
  </si>
  <si>
    <t>RECAPITULATIF</t>
  </si>
  <si>
    <t>Nonbre d'ouvrage</t>
  </si>
  <si>
    <t>COUT TOTAL</t>
  </si>
  <si>
    <t>A</t>
  </si>
  <si>
    <t>B</t>
  </si>
  <si>
    <t xml:space="preserve">TYPE : Forage Rotary avec pompe immergée hybride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</si>
  <si>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</si>
  <si>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</si>
  <si>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</si>
  <si>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</si>
  <si>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</si>
  <si>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</si>
  <si>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</si>
  <si>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</si>
  <si>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</si>
  <si>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</si>
  <si>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</si>
  <si>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</si>
  <si>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pce</t>
  </si>
  <si>
    <t>Boue de forage</t>
  </si>
  <si>
    <t>sac</t>
  </si>
  <si>
    <t>Fournitures de masses filtrantes</t>
  </si>
  <si>
    <t>t</t>
  </si>
  <si>
    <t>sous-total 2</t>
  </si>
  <si>
    <t>EXECUTION DE DE FORAGES</t>
  </si>
  <si>
    <r>
      <t>Foration en rotary d'un avant trou en 12"</t>
    </r>
    <r>
      <rPr>
        <sz val="10"/>
        <color indexed="8"/>
        <rFont val="Georgia"/>
        <family val="1"/>
      </rPr>
      <t>1/2</t>
    </r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</si>
  <si>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</si>
  <si>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</si>
  <si>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</si>
  <si>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</si>
  <si>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</si>
  <si>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</si>
  <si>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</si>
  <si>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</si>
  <si>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</si>
  <si>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</si>
  <si>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</si>
  <si>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4.7</t>
  </si>
  <si>
    <t>Mise en place d'un laitier de ciment</t>
  </si>
  <si>
    <t>ff</t>
  </si>
  <si>
    <t xml:space="preserve">                                                                   Sous-total 4</t>
  </si>
  <si>
    <t>NETOYAGE A L'EAU CLAIRE ET DEVELOPPEMENT/ESSAIS</t>
  </si>
  <si>
    <t>5.1</t>
  </si>
  <si>
    <t>Netoyage du puits de forage à l'eau claire</t>
  </si>
  <si>
    <t>h</t>
  </si>
  <si>
    <t>5.2</t>
  </si>
  <si>
    <t>Developpement  du puits de forage à l'air filt</t>
  </si>
  <si>
    <t>5.3</t>
  </si>
  <si>
    <t>Essais de pompage avec une pompe immergée</t>
  </si>
  <si>
    <t>5.4</t>
  </si>
  <si>
    <t xml:space="preserve">Essais de pompage à longue durée </t>
  </si>
  <si>
    <t>5.5</t>
  </si>
  <si>
    <t>Essais de pompage par paliers de trois heures</t>
  </si>
  <si>
    <t>5.6</t>
  </si>
  <si>
    <t>Mesure à la remonté</t>
  </si>
  <si>
    <t>u</t>
  </si>
  <si>
    <t>sous-total 5</t>
  </si>
  <si>
    <t>ANALYSES DE L' EAU</t>
  </si>
  <si>
    <t>6.1</t>
  </si>
  <si>
    <t>Fourniture de recipient ou emballages</t>
  </si>
  <si>
    <t>6.2</t>
  </si>
  <si>
    <t>Analyses physico-chimiques complètes</t>
  </si>
  <si>
    <t>6.3</t>
  </si>
  <si>
    <t>Analyses bacteriologiques</t>
  </si>
  <si>
    <t>sous-total 6</t>
  </si>
  <si>
    <t xml:space="preserve">CONSTRUCTION TETE DE FORAGE </t>
  </si>
  <si>
    <t>7.1</t>
  </si>
  <si>
    <t>Fourniture d'une tete de forage en acier DN 200</t>
  </si>
  <si>
    <t>7.2</t>
  </si>
  <si>
    <t>Fourniture d'un couvercle à bride DN 200</t>
  </si>
  <si>
    <t>7.3</t>
  </si>
  <si>
    <t>Mise en place d'une tete de forage</t>
  </si>
  <si>
    <t>7.4</t>
  </si>
  <si>
    <t>Construction d'une dalle en beton</t>
  </si>
  <si>
    <t>sous-total 7</t>
  </si>
  <si>
    <t xml:space="preserve">FOURNITURES ET MISE EN PLACE D'UNE POMPE </t>
  </si>
  <si>
    <t>8.1</t>
  </si>
  <si>
    <t>Fourniture d'une pompe immergée solaire</t>
  </si>
  <si>
    <t>8.2</t>
  </si>
  <si>
    <t>Fourniture des tuyaux d'eaxhaures</t>
  </si>
  <si>
    <t>8.3</t>
  </si>
  <si>
    <t>Fournitures des cables electriques et accéssoires</t>
  </si>
  <si>
    <t>8.4</t>
  </si>
  <si>
    <t>Fournitures des cables de soutenement</t>
  </si>
  <si>
    <t>8.5</t>
  </si>
  <si>
    <t>fournitures accéssoires plomberies</t>
  </si>
  <si>
    <t>sous-total 8</t>
  </si>
  <si>
    <t>CONSTRUCTION DE LA TOUR EN BA ET POSE DE RESERVOIR DE 5000L</t>
  </si>
  <si>
    <t>9.1</t>
  </si>
  <si>
    <t>Construction de la tours en BA de 5m de la hauteur</t>
  </si>
  <si>
    <t>ouvrage</t>
  </si>
  <si>
    <t>9.2</t>
  </si>
  <si>
    <t>Construction de la borne fontaine + 4 robinet</t>
  </si>
  <si>
    <t>9.3</t>
  </si>
  <si>
    <t>Fourniture et pose de reservoir de 5000L</t>
  </si>
  <si>
    <t>Piece</t>
  </si>
  <si>
    <t>sous-total  9</t>
  </si>
  <si>
    <t>TOTAL GENERAL 2+3+4+5+6+7+8+9</t>
  </si>
  <si>
    <t>TOTAL A+B</t>
  </si>
  <si>
    <t>BATIMENT SANITAIRE</t>
  </si>
  <si>
    <t>1.1.5</t>
  </si>
  <si>
    <t>Béton des propretés en BB dosé à 150 kgs/m³, épaisseur = 0,05 m</t>
  </si>
  <si>
    <r>
      <t>m</t>
    </r>
    <r>
      <rPr>
        <vertAlign val="superscript"/>
        <sz val="10"/>
        <color theme="1"/>
        <rFont val="Georgia"/>
        <family val="1"/>
      </rPr>
      <t>4</t>
    </r>
    <r>
      <rPr>
        <sz val="11"/>
        <color theme="1"/>
        <rFont val="Calibri"/>
        <family val="2"/>
        <scheme val="minor"/>
      </rPr>
      <t/>
    </r>
  </si>
  <si>
    <t xml:space="preserve">Fo et Po Tuyau PVC + coude + Té diamètre 63 mm pour evacuation des eaux usées et ventilation des fosses y compris accessoires </t>
  </si>
  <si>
    <t xml:space="preserve">Fo et Po Tuyau PVC + coude + Té diamètre 110 mm pour evacuation des eaux vannes  y compris accessoires </t>
  </si>
  <si>
    <t>Revêtements Sol</t>
  </si>
  <si>
    <t>Revêtements mur</t>
  </si>
  <si>
    <t>2.2.2</t>
  </si>
  <si>
    <t>2.2.3</t>
  </si>
  <si>
    <t>2.2.4</t>
  </si>
  <si>
    <t>2.2.5</t>
  </si>
  <si>
    <t xml:space="preserve">Sous-total Fondation  </t>
  </si>
  <si>
    <t xml:space="preserve">Sous-total Elévation  </t>
  </si>
  <si>
    <t>Sous-total charpente et couverture</t>
  </si>
  <si>
    <t>Sous-total Revêtements Sol</t>
  </si>
  <si>
    <t>Sous-total Revêtements mur</t>
  </si>
  <si>
    <t>2.4.6</t>
  </si>
  <si>
    <t>Fourniture et pose carreau anti dérapant</t>
  </si>
  <si>
    <t>Echelle métallique pour acceder à la zone de stockage d'eau</t>
  </si>
  <si>
    <t>Citerne alimentaire circulaire d'eau en matiere thermo plastic de 2500L au dessus de la dalle en beton armé de saniatire y compris accessoirs de pose</t>
  </si>
  <si>
    <t>TOTAL GROS ŒUVRE</t>
  </si>
  <si>
    <t>Colonnes en BA dosé 350kg/m³</t>
  </si>
  <si>
    <t>Béton armé pour poutre ( 0,20m*0,40m) dosé à 350kg/m³ supportant la dalle de la citerne</t>
  </si>
  <si>
    <t>Fourniture et pose beton strié pour rampe</t>
  </si>
  <si>
    <t>Enduit tyrolien teinté sur murs extérieurs dosé à 400kg/m³</t>
  </si>
  <si>
    <t>TOTAL SECOND ŒUVRE</t>
  </si>
  <si>
    <t>Sous-total Menuiseries</t>
  </si>
  <si>
    <t>Sous-total Peinture</t>
  </si>
  <si>
    <t>Sous-total Stockage d'eau</t>
  </si>
  <si>
    <t>TOTAL FOSSE SEPTIQUE  PUIT PERDANT ET PLOMBERIE</t>
  </si>
  <si>
    <t>Fo et Po Portes pleines sur encadrements métalliques de 0,75 m x 2,00 m avec serrure</t>
  </si>
  <si>
    <t>Fo et Po imposte métallique vitrée de 0,8 m x 0,6 m avec bascule</t>
  </si>
  <si>
    <t xml:space="preserve">Préparation  des surfaces &amp; Masticage parois de murs + sous dallage </t>
  </si>
  <si>
    <t>2.4.0</t>
  </si>
  <si>
    <t xml:space="preserve">Mono bloc et douche PMR y compris accessoires </t>
  </si>
  <si>
    <t>1.2.5</t>
  </si>
  <si>
    <t>Construction d'une clôture pour forage de 14 ml</t>
  </si>
  <si>
    <t>I.1</t>
  </si>
  <si>
    <t xml:space="preserve">Bétons d'ancrage pour colonne </t>
  </si>
  <si>
    <t xml:space="preserve">m³ </t>
  </si>
  <si>
    <t>I.2</t>
  </si>
  <si>
    <t xml:space="preserve">Fondation en bloc plein de 20 d'une profondeur de 0,88 m y compris toutes suggestions de pose </t>
  </si>
  <si>
    <t>I.3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</si>
  <si>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</si>
  <si>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</si>
  <si>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</si>
  <si>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</si>
  <si>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</si>
  <si>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</si>
  <si>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</si>
  <si>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 xml:space="preserve">TOTAL CONSTRUCTION D'UNE CLOTURE </t>
  </si>
  <si>
    <t xml:space="preserve"> FORAGE  DE 80 METRES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</si>
</sst>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C_-;\-* #,##0.00\ _F_C_-;_-* &quot;-&quot;??\ _F_C_-;_-@_-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orgia"/>
      <family val="1"/>
    </font>
    <font>
      <sz val="11"/>
      <color theme="1"/>
      <name val="Georgia"/>
      <family val="1"/>
    </font>
    <font>
      <sz val="10"/>
      <color theme="1"/>
      <name val="Georgia"/>
      <family val="1"/>
    </font>
    <font>
      <sz val="10"/>
      <name val="Georgia"/>
      <family val="1"/>
    </font>
    <font>
      <sz val="10"/>
      <color rgb="FF000000"/>
      <name val="Georgia"/>
      <family val="1"/>
    </font>
    <font>
      <b/>
      <sz val="10"/>
      <color theme="1"/>
      <name val="Georgia"/>
      <family val="1"/>
    </font>
    <font>
      <b/>
      <i/>
      <sz val="10"/>
      <name val="Georgia"/>
      <family val="1"/>
    </font>
    <font>
      <vertAlign val="superscript"/>
      <sz val="10"/>
      <color theme="1"/>
      <name val="Georgia"/>
      <family val="1"/>
    </font>
    <font>
      <sz val="10"/>
      <color rgb="FF000000"/>
      <name val="Times New Roman"/>
      <family val="1"/>
    </font>
    <font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rgb="FF000000"/>
      <name val="Georgia"/>
      <family val="1"/>
    </font>
    <font>
      <sz val="10"/>
      <color rgb="FFFF0000"/>
      <name val="Georgia"/>
      <family val="1"/>
    </font>
    <font>
      <sz val="10"/>
      <color indexed="8"/>
      <name val="Georgia"/>
      <family val="1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0" fillId="0" borderId="0"/>
  </cellStyleXfs>
  <cellXfs count="231">
    <xf numFmtId="0" fontId="0" fillId="0" borderId="0" xfId="0"/>
    <xf numFmtId="0" fontId="4" fillId="0" borderId="2" xfId="0" applyFont="1" applyBorder="1"/>
    <xf numFmtId="0" fontId="3" fillId="0" borderId="0" xfId="2" applyFont="1"/>
    <xf numFmtId="0" fontId="5" fillId="4" borderId="2" xfId="2" applyFont="1" applyFill="1" applyBorder="1" applyAlignment="1">
      <alignment horizontal="center" vertical="center" wrapText="1"/>
    </xf>
    <xf numFmtId="2" fontId="5" fillId="4" borderId="3" xfId="3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0" xfId="0" applyFont="1"/>
    <xf numFmtId="0" fontId="2" fillId="8" borderId="1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center" wrapText="1"/>
    </xf>
    <xf numFmtId="2" fontId="2" fillId="9" borderId="3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2" fontId="4" fillId="2" borderId="1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/>
    </xf>
    <xf numFmtId="2" fontId="4" fillId="2" borderId="3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2" fontId="4" fillId="0" borderId="3" xfId="0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2" fontId="8" fillId="7" borderId="5" xfId="0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165" fontId="4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right" vertical="center"/>
    </xf>
    <xf numFmtId="2" fontId="8" fillId="7" borderId="3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2" fontId="5" fillId="4" borderId="3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4" fillId="7" borderId="2" xfId="0" applyFont="1" applyFill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2" fontId="4" fillId="0" borderId="0" xfId="0" applyNumberFormat="1" applyFont="1" applyAlignment="1">
      <alignment horizontal="right"/>
    </xf>
    <xf numFmtId="0" fontId="4" fillId="4" borderId="2" xfId="0" applyFont="1" applyFill="1" applyBorder="1" applyAlignment="1">
      <alignment vertical="top" wrapText="1"/>
    </xf>
    <xf numFmtId="2" fontId="7" fillId="7" borderId="3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2" fontId="7" fillId="10" borderId="10" xfId="0" applyNumberFormat="1" applyFont="1" applyFill="1" applyBorder="1" applyAlignment="1">
      <alignment horizontal="right"/>
    </xf>
    <xf numFmtId="0" fontId="2" fillId="12" borderId="20" xfId="2" applyFont="1" applyFill="1" applyBorder="1" applyAlignment="1">
      <alignment horizontal="center" vertical="center" wrapText="1"/>
    </xf>
    <xf numFmtId="0" fontId="2" fillId="12" borderId="21" xfId="2" applyFont="1" applyFill="1" applyBorder="1" applyAlignment="1">
      <alignment horizontal="center" vertical="center" wrapText="1"/>
    </xf>
    <xf numFmtId="0" fontId="2" fillId="12" borderId="2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4" fillId="0" borderId="4" xfId="0" applyFont="1" applyBorder="1"/>
    <xf numFmtId="0" fontId="0" fillId="0" borderId="9" xfId="0" applyBorder="1"/>
    <xf numFmtId="0" fontId="0" fillId="0" borderId="10" xfId="0" applyBorder="1"/>
    <xf numFmtId="0" fontId="12" fillId="3" borderId="17" xfId="0" applyFont="1" applyFill="1" applyBorder="1"/>
    <xf numFmtId="0" fontId="12" fillId="3" borderId="18" xfId="0" applyFont="1" applyFill="1" applyBorder="1"/>
    <xf numFmtId="2" fontId="12" fillId="3" borderId="19" xfId="0" applyNumberFormat="1" applyFont="1" applyFill="1" applyBorder="1"/>
    <xf numFmtId="0" fontId="13" fillId="0" borderId="0" xfId="4" applyFont="1" applyAlignment="1">
      <alignment horizontal="left" vertical="top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0" fontId="7" fillId="13" borderId="35" xfId="0" applyFont="1" applyFill="1" applyBorder="1"/>
    <xf numFmtId="0" fontId="7" fillId="13" borderId="17" xfId="0" applyFont="1" applyFill="1" applyBorder="1" applyAlignment="1">
      <alignment horizontal="center"/>
    </xf>
    <xf numFmtId="0" fontId="4" fillId="13" borderId="18" xfId="0" applyFont="1" applyFill="1" applyBorder="1"/>
    <xf numFmtId="0" fontId="4" fillId="13" borderId="18" xfId="0" applyFont="1" applyFill="1" applyBorder="1" applyAlignment="1">
      <alignment horizontal="right"/>
    </xf>
    <xf numFmtId="2" fontId="4" fillId="13" borderId="15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7" fillId="7" borderId="23" xfId="0" applyFont="1" applyFill="1" applyBorder="1"/>
    <xf numFmtId="0" fontId="7" fillId="7" borderId="36" xfId="0" applyFont="1" applyFill="1" applyBorder="1" applyAlignment="1">
      <alignment horizontal="right"/>
    </xf>
    <xf numFmtId="0" fontId="7" fillId="7" borderId="2" xfId="0" applyFont="1" applyFill="1" applyBorder="1" applyAlignment="1">
      <alignment horizontal="center"/>
    </xf>
    <xf numFmtId="3" fontId="7" fillId="7" borderId="37" xfId="0" applyNumberFormat="1" applyFont="1" applyFill="1" applyBorder="1" applyAlignment="1">
      <alignment horizontal="right"/>
    </xf>
    <xf numFmtId="2" fontId="7" fillId="7" borderId="25" xfId="0" applyNumberFormat="1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right"/>
    </xf>
    <xf numFmtId="0" fontId="4" fillId="7" borderId="1" xfId="0" applyFont="1" applyFill="1" applyBorder="1"/>
    <xf numFmtId="0" fontId="4" fillId="7" borderId="3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right"/>
    </xf>
    <xf numFmtId="2" fontId="7" fillId="7" borderId="38" xfId="0" applyNumberFormat="1" applyFont="1" applyFill="1" applyBorder="1" applyAlignment="1">
      <alignment horizontal="right"/>
    </xf>
    <xf numFmtId="0" fontId="7" fillId="0" borderId="26" xfId="0" applyFont="1" applyBorder="1"/>
    <xf numFmtId="0" fontId="7" fillId="0" borderId="2" xfId="0" applyFont="1" applyBorder="1" applyAlignment="1">
      <alignment horizontal="center"/>
    </xf>
    <xf numFmtId="0" fontId="7" fillId="4" borderId="1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3" fontId="4" fillId="4" borderId="8" xfId="0" applyNumberFormat="1" applyFont="1" applyFill="1" applyBorder="1"/>
    <xf numFmtId="3" fontId="4" fillId="0" borderId="8" xfId="0" applyNumberFormat="1" applyFont="1" applyBorder="1"/>
    <xf numFmtId="3" fontId="4" fillId="0" borderId="2" xfId="0" applyNumberFormat="1" applyFont="1" applyBorder="1"/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/>
    <xf numFmtId="0" fontId="7" fillId="7" borderId="39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3" fontId="4" fillId="7" borderId="2" xfId="0" applyNumberFormat="1" applyFont="1" applyFill="1" applyBorder="1"/>
    <xf numFmtId="0" fontId="7" fillId="0" borderId="39" xfId="0" applyFont="1" applyBorder="1"/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7" fillId="7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/>
    <xf numFmtId="0" fontId="4" fillId="4" borderId="40" xfId="0" applyFont="1" applyFill="1" applyBorder="1"/>
    <xf numFmtId="0" fontId="4" fillId="4" borderId="3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3" fontId="4" fillId="4" borderId="4" xfId="0" applyNumberFormat="1" applyFont="1" applyFill="1" applyBorder="1"/>
    <xf numFmtId="0" fontId="4" fillId="4" borderId="1" xfId="0" applyFont="1" applyFill="1" applyBorder="1"/>
    <xf numFmtId="0" fontId="7" fillId="7" borderId="4" xfId="0" applyFont="1" applyFill="1" applyBorder="1" applyAlignment="1">
      <alignment horizontal="right"/>
    </xf>
    <xf numFmtId="3" fontId="4" fillId="7" borderId="4" xfId="0" applyNumberFormat="1" applyFont="1" applyFill="1" applyBorder="1"/>
    <xf numFmtId="0" fontId="7" fillId="0" borderId="39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2" xfId="0" applyFont="1" applyBorder="1"/>
    <xf numFmtId="0" fontId="7" fillId="7" borderId="1" xfId="0" applyFont="1" applyFill="1" applyBorder="1"/>
    <xf numFmtId="0" fontId="4" fillId="7" borderId="2" xfId="0" applyFont="1" applyFill="1" applyBorder="1" applyAlignment="1">
      <alignment horizontal="right"/>
    </xf>
    <xf numFmtId="3" fontId="4" fillId="7" borderId="6" xfId="0" applyNumberFormat="1" applyFont="1" applyFill="1" applyBorder="1"/>
    <xf numFmtId="2" fontId="7" fillId="7" borderId="3" xfId="0" applyNumberFormat="1" applyFont="1" applyFill="1" applyBorder="1"/>
    <xf numFmtId="0" fontId="7" fillId="0" borderId="39" xfId="0" applyFont="1" applyBorder="1" applyAlignment="1">
      <alignment horizontal="left" wrapText="1"/>
    </xf>
    <xf numFmtId="0" fontId="4" fillId="3" borderId="41" xfId="0" applyFont="1" applyFill="1" applyBorder="1"/>
    <xf numFmtId="2" fontId="14" fillId="3" borderId="43" xfId="0" applyNumberFormat="1" applyFont="1" applyFill="1" applyBorder="1"/>
    <xf numFmtId="0" fontId="13" fillId="0" borderId="0" xfId="4" applyFont="1" applyAlignment="1">
      <alignment horizontal="center" vertical="center"/>
    </xf>
    <xf numFmtId="2" fontId="13" fillId="0" borderId="0" xfId="4" applyNumberFormat="1" applyFont="1" applyAlignment="1">
      <alignment horizontal="center" vertical="center"/>
    </xf>
    <xf numFmtId="0" fontId="2" fillId="2" borderId="2" xfId="2" applyFont="1" applyFill="1" applyBorder="1" applyAlignment="1">
      <alignment horizontal="left" vertical="center" wrapText="1"/>
    </xf>
    <xf numFmtId="2" fontId="2" fillId="2" borderId="3" xfId="2" applyNumberFormat="1" applyFont="1" applyFill="1" applyBorder="1" applyAlignment="1">
      <alignment horizontal="center" vertical="center" wrapText="1"/>
    </xf>
    <xf numFmtId="2" fontId="7" fillId="3" borderId="19" xfId="0" applyNumberFormat="1" applyFont="1" applyFill="1" applyBorder="1"/>
    <xf numFmtId="0" fontId="5" fillId="4" borderId="8" xfId="0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2" fontId="2" fillId="9" borderId="2" xfId="2" applyNumberFormat="1" applyFont="1" applyFill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/>
    </xf>
    <xf numFmtId="2" fontId="5" fillId="4" borderId="2" xfId="3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2" fontId="8" fillId="5" borderId="4" xfId="0" applyNumberFormat="1" applyFont="1" applyFill="1" applyBorder="1" applyAlignment="1">
      <alignment horizontal="center" vertical="center"/>
    </xf>
    <xf numFmtId="2" fontId="5" fillId="4" borderId="2" xfId="1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2" fontId="5" fillId="0" borderId="2" xfId="3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2" borderId="2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7" borderId="2" xfId="0" applyNumberFormat="1" applyFont="1" applyFill="1" applyBorder="1" applyAlignment="1">
      <alignment horizontal="center"/>
    </xf>
    <xf numFmtId="2" fontId="4" fillId="3" borderId="18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2" fontId="8" fillId="5" borderId="3" xfId="0" applyNumberFormat="1" applyFont="1" applyFill="1" applyBorder="1" applyAlignment="1">
      <alignment horizontal="right" vertical="center"/>
    </xf>
    <xf numFmtId="0" fontId="7" fillId="0" borderId="0" xfId="0" applyFont="1"/>
    <xf numFmtId="2" fontId="4" fillId="10" borderId="0" xfId="0" applyNumberFormat="1" applyFont="1" applyFill="1" applyAlignment="1">
      <alignment horizontal="center"/>
    </xf>
    <xf numFmtId="0" fontId="5" fillId="4" borderId="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vertical="center" wrapText="1"/>
    </xf>
    <xf numFmtId="2" fontId="5" fillId="4" borderId="2" xfId="3" applyNumberFormat="1" applyFont="1" applyFill="1" applyBorder="1" applyAlignment="1">
      <alignment horizontal="right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2" fillId="9" borderId="46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0" fontId="2" fillId="9" borderId="3" xfId="2" applyFont="1" applyFill="1" applyBorder="1" applyAlignment="1">
      <alignment horizontal="center" vertical="center" wrapText="1"/>
    </xf>
    <xf numFmtId="0" fontId="17" fillId="0" borderId="0" xfId="0" applyFont="1"/>
    <xf numFmtId="0" fontId="2" fillId="5" borderId="47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left" vertical="center" wrapText="1"/>
    </xf>
    <xf numFmtId="0" fontId="5" fillId="5" borderId="2" xfId="2" applyFont="1" applyFill="1" applyBorder="1" applyAlignment="1">
      <alignment horizontal="center" vertical="center"/>
    </xf>
    <xf numFmtId="165" fontId="5" fillId="5" borderId="2" xfId="3" applyFont="1" applyFill="1" applyBorder="1" applyAlignment="1">
      <alignment horizontal="center" vertical="center"/>
    </xf>
    <xf numFmtId="0" fontId="5" fillId="4" borderId="47" xfId="2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vertical="center" wrapText="1"/>
    </xf>
    <xf numFmtId="165" fontId="5" fillId="0" borderId="2" xfId="3" applyFont="1" applyFill="1" applyBorder="1" applyAlignment="1">
      <alignment horizontal="center" vertical="center" wrapText="1"/>
    </xf>
    <xf numFmtId="165" fontId="5" fillId="4" borderId="2" xfId="3" applyFont="1" applyFill="1" applyBorder="1" applyAlignment="1">
      <alignment horizontal="center" vertical="center" wrapText="1"/>
    </xf>
    <xf numFmtId="165" fontId="5" fillId="4" borderId="3" xfId="3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4" fillId="13" borderId="0" xfId="0" applyFont="1" applyFill="1"/>
    <xf numFmtId="0" fontId="7" fillId="13" borderId="0" xfId="0" applyFont="1" applyFill="1" applyAlignment="1">
      <alignment vertical="center"/>
    </xf>
    <xf numFmtId="0" fontId="4" fillId="13" borderId="2" xfId="0" applyFont="1" applyFill="1" applyBorder="1"/>
    <xf numFmtId="165" fontId="4" fillId="13" borderId="0" xfId="0" applyNumberFormat="1" applyFont="1" applyFill="1"/>
    <xf numFmtId="0" fontId="11" fillId="11" borderId="17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top"/>
    </xf>
    <xf numFmtId="0" fontId="5" fillId="4" borderId="44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left"/>
    </xf>
  </cellXfs>
  <cellStyles count="5">
    <cellStyle name="Milliers" xfId="1" builtinId="3"/>
    <cellStyle name="Milliers 3" xfId="3" xr:uid="{00000000-0005-0000-0000-000001000000}"/>
    <cellStyle name="Normal" xfId="0" builtinId="0"/>
    <cellStyle name="Normal 2 3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view="pageBreakPreview" zoomScale="85" zoomScaleNormal="100" zoomScaleSheetLayoutView="85" workbookViewId="0">
      <selection activeCell="D7" sqref="D7"/>
    </sheetView>
  </sheetViews>
  <sheetFormatPr baseColWidth="10" defaultColWidth="8.90625" defaultRowHeight="14.5" x14ac:dyDescent="0.35"/>
  <cols>
    <col min="1" max="1" width="3.1796875" customWidth="1"/>
    <col min="2" max="2" width="55" customWidth="1"/>
    <col min="3" max="3" width="16.36328125" customWidth="1"/>
    <col min="4" max="4" width="20.36328125" customWidth="1"/>
  </cols>
  <sheetData>
    <row r="1" spans="1:4" ht="26" customHeight="1" thickBot="1" x14ac:dyDescent="0.4">
      <c r="A1" s="191" t="s">
        <v>99</v>
      </c>
      <c r="B1" s="192"/>
      <c r="C1" s="192"/>
      <c r="D1" s="193"/>
    </row>
    <row r="2" spans="1:4" ht="26" x14ac:dyDescent="0.35">
      <c r="A2" s="54" t="s">
        <v>0</v>
      </c>
      <c r="B2" s="55" t="s">
        <v>1</v>
      </c>
      <c r="C2" s="55" t="s">
        <v>100</v>
      </c>
      <c r="D2" s="56" t="s">
        <v>101</v>
      </c>
    </row>
    <row r="3" spans="1:4" x14ac:dyDescent="0.35">
      <c r="A3" s="57" t="s">
        <v>102</v>
      </c>
      <c r="B3" s="137" t="s">
        <v>198</v>
      </c>
      <c r="C3" s="58">
        <v>1</v>
      </c>
      <c r="D3" s="138">
        <f>Sanitaire!F76</f>
        <v>0</v>
      </c>
    </row>
    <row r="4" spans="1:4" x14ac:dyDescent="0.35">
      <c r="A4" s="57" t="s">
        <v>103</v>
      </c>
      <c r="B4" s="137" t="str">
        <f>Forage!A1</f>
        <v xml:space="preserve"> FORAGE  DE 80 METRES                      </v>
      </c>
      <c r="C4" s="58">
        <v>1</v>
      </c>
      <c r="D4" s="138">
        <f>+Forage!F59</f>
        <v>0</v>
      </c>
    </row>
    <row r="5" spans="1:4" x14ac:dyDescent="0.35">
      <c r="A5" s="57" t="s">
        <v>103</v>
      </c>
      <c r="B5" s="137" t="str">
        <f>Clôture!B2</f>
        <v>Construction d'une clôture pour forage de 14 ml</v>
      </c>
      <c r="C5" s="58">
        <v>1</v>
      </c>
      <c r="D5" s="138">
        <f>Clôture!F9</f>
        <v>0</v>
      </c>
    </row>
    <row r="6" spans="1:4" ht="15" thickBot="1" x14ac:dyDescent="0.4">
      <c r="A6" s="60"/>
      <c r="D6" s="61"/>
    </row>
    <row r="7" spans="1:4" ht="15" thickBot="1" x14ac:dyDescent="0.4">
      <c r="A7" s="62"/>
      <c r="B7" s="63" t="s">
        <v>197</v>
      </c>
      <c r="C7" s="63"/>
      <c r="D7" s="64">
        <f>SUM(D3:D4)</f>
        <v>0</v>
      </c>
    </row>
  </sheetData>
  <mergeCells count="1">
    <mergeCell ref="A1:D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view="pageBreakPreview" topLeftCell="A67" zoomScale="102" zoomScaleNormal="102" zoomScaleSheetLayoutView="102" workbookViewId="0">
      <selection activeCell="E66" sqref="E66:E72"/>
    </sheetView>
  </sheetViews>
  <sheetFormatPr baseColWidth="10" defaultColWidth="10.90625" defaultRowHeight="13" x14ac:dyDescent="0.3"/>
  <cols>
    <col min="1" max="1" width="6.90625" style="8" customWidth="1"/>
    <col min="2" max="2" width="49.453125" style="8" customWidth="1"/>
    <col min="3" max="3" width="8.1796875" style="8" customWidth="1"/>
    <col min="4" max="4" width="10.54296875" style="157" customWidth="1"/>
    <col min="5" max="5" width="13" style="159" customWidth="1"/>
    <col min="6" max="6" width="12.1796875" style="49" customWidth="1"/>
    <col min="7" max="16384" width="10.90625" style="8"/>
  </cols>
  <sheetData>
    <row r="1" spans="1:7" ht="18.5" customHeight="1" thickBot="1" x14ac:dyDescent="0.35">
      <c r="A1" s="217" t="s">
        <v>18</v>
      </c>
      <c r="B1" s="218"/>
      <c r="C1" s="218"/>
      <c r="D1" s="218"/>
      <c r="E1" s="218"/>
      <c r="F1" s="219"/>
    </row>
    <row r="2" spans="1:7" x14ac:dyDescent="0.3">
      <c r="A2" s="9" t="s">
        <v>0</v>
      </c>
      <c r="B2" s="10" t="s">
        <v>1</v>
      </c>
      <c r="C2" s="10" t="s">
        <v>2</v>
      </c>
      <c r="D2" s="148" t="s">
        <v>3</v>
      </c>
      <c r="E2" s="148" t="s">
        <v>4</v>
      </c>
      <c r="F2" s="11" t="s">
        <v>5</v>
      </c>
    </row>
    <row r="3" spans="1:7" x14ac:dyDescent="0.3">
      <c r="A3" s="12" t="s">
        <v>19</v>
      </c>
      <c r="B3" s="13" t="s">
        <v>20</v>
      </c>
      <c r="C3" s="220"/>
      <c r="D3" s="220"/>
      <c r="E3" s="165"/>
      <c r="F3" s="14"/>
    </row>
    <row r="4" spans="1:7" x14ac:dyDescent="0.3">
      <c r="A4" s="15">
        <v>0</v>
      </c>
      <c r="B4" s="16" t="s">
        <v>21</v>
      </c>
      <c r="C4" s="17" t="s">
        <v>6</v>
      </c>
      <c r="D4" s="149">
        <v>1</v>
      </c>
      <c r="E4" s="149"/>
      <c r="F4" s="4">
        <f t="shared" ref="F4" si="0">D4*E4</f>
        <v>0</v>
      </c>
    </row>
    <row r="5" spans="1:7" x14ac:dyDescent="0.3">
      <c r="A5" s="194" t="s">
        <v>22</v>
      </c>
      <c r="B5" s="195"/>
      <c r="C5" s="195"/>
      <c r="D5" s="195"/>
      <c r="E5" s="195"/>
      <c r="F5" s="18">
        <f>SUM(F4)</f>
        <v>0</v>
      </c>
    </row>
    <row r="6" spans="1:7" x14ac:dyDescent="0.3">
      <c r="A6" s="19">
        <v>1</v>
      </c>
      <c r="B6" s="13" t="s">
        <v>23</v>
      </c>
      <c r="C6" s="196"/>
      <c r="D6" s="196"/>
      <c r="E6" s="158"/>
      <c r="F6" s="20"/>
    </row>
    <row r="7" spans="1:7" x14ac:dyDescent="0.3">
      <c r="A7" s="21" t="s">
        <v>53</v>
      </c>
      <c r="B7" s="22" t="s">
        <v>25</v>
      </c>
      <c r="C7" s="216"/>
      <c r="D7" s="216"/>
      <c r="E7" s="141"/>
      <c r="F7" s="23"/>
    </row>
    <row r="8" spans="1:7" ht="15" x14ac:dyDescent="0.3">
      <c r="A8" s="24" t="s">
        <v>72</v>
      </c>
      <c r="B8" s="25" t="s">
        <v>27</v>
      </c>
      <c r="C8" s="26" t="s">
        <v>28</v>
      </c>
      <c r="D8" s="150">
        <f>53.41*0.6*0.8</f>
        <v>25.636800000000001</v>
      </c>
      <c r="E8" s="150"/>
      <c r="F8" s="4">
        <f>D8*E8</f>
        <v>0</v>
      </c>
    </row>
    <row r="9" spans="1:7" ht="26" x14ac:dyDescent="0.3">
      <c r="A9" s="24" t="s">
        <v>73</v>
      </c>
      <c r="B9" s="25" t="s">
        <v>200</v>
      </c>
      <c r="C9" s="26" t="s">
        <v>201</v>
      </c>
      <c r="D9" s="150">
        <f>53.41*0.6*0.05</f>
        <v>1.6023000000000001</v>
      </c>
      <c r="E9" s="150"/>
      <c r="F9" s="4">
        <f>D9*E9</f>
        <v>0</v>
      </c>
    </row>
    <row r="10" spans="1:7" ht="15" x14ac:dyDescent="0.3">
      <c r="A10" s="24" t="s">
        <v>74</v>
      </c>
      <c r="B10" s="27" t="s">
        <v>69</v>
      </c>
      <c r="C10" s="26" t="s">
        <v>28</v>
      </c>
      <c r="D10" s="150">
        <f>53.41*0.8*0.4</f>
        <v>17.091200000000001</v>
      </c>
      <c r="E10" s="150"/>
      <c r="F10" s="4">
        <f t="shared" ref="F10:F12" si="1">D10*E10</f>
        <v>0</v>
      </c>
    </row>
    <row r="11" spans="1:7" ht="26" x14ac:dyDescent="0.3">
      <c r="A11" s="24" t="s">
        <v>75</v>
      </c>
      <c r="B11" s="27" t="s">
        <v>70</v>
      </c>
      <c r="C11" s="26" t="s">
        <v>28</v>
      </c>
      <c r="D11" s="150">
        <f>(0.4*0.4*0.8)*12</f>
        <v>1.5360000000000005</v>
      </c>
      <c r="E11" s="150"/>
      <c r="F11" s="4">
        <f t="shared" ref="F11" si="2">D11*E11</f>
        <v>0</v>
      </c>
    </row>
    <row r="12" spans="1:7" ht="15" x14ac:dyDescent="0.3">
      <c r="A12" s="24" t="s">
        <v>199</v>
      </c>
      <c r="B12" s="27" t="s">
        <v>71</v>
      </c>
      <c r="C12" s="26" t="s">
        <v>28</v>
      </c>
      <c r="D12" s="150">
        <f>11.05*3.5*0.07</f>
        <v>2.7072500000000006</v>
      </c>
      <c r="E12" s="150"/>
      <c r="F12" s="4">
        <f t="shared" si="1"/>
        <v>0</v>
      </c>
    </row>
    <row r="13" spans="1:7" x14ac:dyDescent="0.3">
      <c r="A13" s="194" t="s">
        <v>210</v>
      </c>
      <c r="B13" s="195"/>
      <c r="C13" s="195"/>
      <c r="D13" s="195"/>
      <c r="E13" s="195"/>
      <c r="F13" s="28">
        <f>SUM(F8:F12)</f>
        <v>0</v>
      </c>
    </row>
    <row r="14" spans="1:7" x14ac:dyDescent="0.3">
      <c r="A14" s="29" t="s">
        <v>24</v>
      </c>
      <c r="B14" s="30" t="s">
        <v>33</v>
      </c>
      <c r="C14" s="215"/>
      <c r="D14" s="215"/>
      <c r="F14" s="31"/>
    </row>
    <row r="15" spans="1:7" ht="15" x14ac:dyDescent="0.3">
      <c r="A15" s="32" t="s">
        <v>26</v>
      </c>
      <c r="B15" s="27" t="s">
        <v>35</v>
      </c>
      <c r="C15" s="26" t="s">
        <v>28</v>
      </c>
      <c r="D15" s="150">
        <f>(41.1*0.15*3)</f>
        <v>18.495000000000001</v>
      </c>
      <c r="E15" s="150"/>
      <c r="F15" s="4">
        <f t="shared" ref="F15:F19" si="3">D15*E15</f>
        <v>0</v>
      </c>
      <c r="G15" s="33"/>
    </row>
    <row r="16" spans="1:7" ht="15" x14ac:dyDescent="0.3">
      <c r="A16" s="32" t="s">
        <v>29</v>
      </c>
      <c r="B16" s="50" t="s">
        <v>220</v>
      </c>
      <c r="C16" s="26" t="s">
        <v>28</v>
      </c>
      <c r="D16" s="150">
        <f>(0.15*0.15*3)*12</f>
        <v>0.81</v>
      </c>
      <c r="E16" s="150"/>
      <c r="F16" s="4">
        <f t="shared" si="3"/>
        <v>0</v>
      </c>
    </row>
    <row r="17" spans="1:6" ht="26" x14ac:dyDescent="0.3">
      <c r="A17" s="32" t="s">
        <v>30</v>
      </c>
      <c r="B17" s="25" t="s">
        <v>221</v>
      </c>
      <c r="C17" s="26" t="s">
        <v>28</v>
      </c>
      <c r="D17" s="150">
        <f>15*0.4*0.2</f>
        <v>1.2000000000000002</v>
      </c>
      <c r="E17" s="150"/>
      <c r="F17" s="4">
        <f t="shared" si="3"/>
        <v>0</v>
      </c>
    </row>
    <row r="18" spans="1:6" ht="15" x14ac:dyDescent="0.3">
      <c r="A18" s="32" t="s">
        <v>31</v>
      </c>
      <c r="B18" s="25" t="s">
        <v>38</v>
      </c>
      <c r="C18" s="26" t="s">
        <v>28</v>
      </c>
      <c r="D18" s="150">
        <f>(41*0.15*0.15)</f>
        <v>0.92249999999999988</v>
      </c>
      <c r="E18" s="150"/>
      <c r="F18" s="4">
        <f t="shared" ref="F18" si="4">D18*E18</f>
        <v>0</v>
      </c>
    </row>
    <row r="19" spans="1:6" ht="26" x14ac:dyDescent="0.3">
      <c r="A19" s="32" t="s">
        <v>234</v>
      </c>
      <c r="B19" s="25" t="s">
        <v>83</v>
      </c>
      <c r="C19" s="26" t="s">
        <v>28</v>
      </c>
      <c r="D19" s="150">
        <f>3.3*3.5*0.15</f>
        <v>1.7324999999999997</v>
      </c>
      <c r="E19" s="150"/>
      <c r="F19" s="4">
        <f t="shared" si="3"/>
        <v>0</v>
      </c>
    </row>
    <row r="20" spans="1:6" x14ac:dyDescent="0.3">
      <c r="A20" s="194" t="s">
        <v>211</v>
      </c>
      <c r="B20" s="195"/>
      <c r="C20" s="195"/>
      <c r="D20" s="195"/>
      <c r="E20" s="195"/>
      <c r="F20" s="28">
        <f>SUM(F15:F19)</f>
        <v>0</v>
      </c>
    </row>
    <row r="21" spans="1:6" x14ac:dyDescent="0.3">
      <c r="A21" s="21" t="s">
        <v>32</v>
      </c>
      <c r="B21" s="35" t="s">
        <v>51</v>
      </c>
      <c r="C21" s="36"/>
      <c r="D21" s="151"/>
      <c r="E21" s="151"/>
      <c r="F21" s="37"/>
    </row>
    <row r="22" spans="1:6" s="2" customFormat="1" ht="26" x14ac:dyDescent="0.35">
      <c r="A22" s="34" t="s">
        <v>34</v>
      </c>
      <c r="B22" s="5" t="s">
        <v>76</v>
      </c>
      <c r="C22" s="3" t="s">
        <v>8</v>
      </c>
      <c r="D22" s="150">
        <v>0.4</v>
      </c>
      <c r="E22" s="150"/>
      <c r="F22" s="4">
        <f>D22*E22</f>
        <v>0</v>
      </c>
    </row>
    <row r="23" spans="1:6" s="2" customFormat="1" ht="14.5" x14ac:dyDescent="0.35">
      <c r="A23" s="34" t="s">
        <v>36</v>
      </c>
      <c r="B23" s="5" t="s">
        <v>13</v>
      </c>
      <c r="C23" s="3" t="s">
        <v>8</v>
      </c>
      <c r="D23" s="150">
        <v>0.23</v>
      </c>
      <c r="E23" s="150"/>
      <c r="F23" s="4">
        <f t="shared" ref="F23:F26" si="5">D23*E23</f>
        <v>0</v>
      </c>
    </row>
    <row r="24" spans="1:6" s="2" customFormat="1" ht="26" x14ac:dyDescent="0.35">
      <c r="A24" s="34" t="s">
        <v>86</v>
      </c>
      <c r="B24" s="5" t="s">
        <v>14</v>
      </c>
      <c r="C24" s="3" t="s">
        <v>7</v>
      </c>
      <c r="D24" s="150">
        <f>2.8*12*1.1</f>
        <v>36.959999999999994</v>
      </c>
      <c r="E24" s="150"/>
      <c r="F24" s="4">
        <f t="shared" si="5"/>
        <v>0</v>
      </c>
    </row>
    <row r="25" spans="1:6" s="2" customFormat="1" ht="26" x14ac:dyDescent="0.35">
      <c r="A25" s="34" t="s">
        <v>87</v>
      </c>
      <c r="B25" s="5" t="s">
        <v>15</v>
      </c>
      <c r="C25" s="3" t="s">
        <v>9</v>
      </c>
      <c r="D25" s="150">
        <v>34</v>
      </c>
      <c r="E25" s="150"/>
      <c r="F25" s="4">
        <f t="shared" si="5"/>
        <v>0</v>
      </c>
    </row>
    <row r="26" spans="1:6" s="2" customFormat="1" ht="26" x14ac:dyDescent="0.35">
      <c r="A26" s="34" t="s">
        <v>37</v>
      </c>
      <c r="B26" s="5" t="s">
        <v>10</v>
      </c>
      <c r="C26" s="3" t="s">
        <v>9</v>
      </c>
      <c r="D26" s="150">
        <v>24</v>
      </c>
      <c r="E26" s="150"/>
      <c r="F26" s="4">
        <f t="shared" si="5"/>
        <v>0</v>
      </c>
    </row>
    <row r="27" spans="1:6" x14ac:dyDescent="0.3">
      <c r="A27" s="212" t="s">
        <v>212</v>
      </c>
      <c r="B27" s="213"/>
      <c r="C27" s="213"/>
      <c r="D27" s="213"/>
      <c r="E27" s="213"/>
      <c r="F27" s="38">
        <f>SUM(F22:F26)</f>
        <v>0</v>
      </c>
    </row>
    <row r="28" spans="1:6" x14ac:dyDescent="0.3">
      <c r="A28" s="142"/>
      <c r="B28" s="143" t="s">
        <v>219</v>
      </c>
      <c r="C28" s="144"/>
      <c r="D28" s="152"/>
      <c r="E28" s="152"/>
      <c r="F28" s="166">
        <f>F27+F20+F13+F5</f>
        <v>0</v>
      </c>
    </row>
    <row r="29" spans="1:6" x14ac:dyDescent="0.3">
      <c r="A29" s="198"/>
      <c r="B29" s="199"/>
      <c r="C29" s="199"/>
      <c r="D29" s="199"/>
      <c r="E29" s="199"/>
      <c r="F29" s="200"/>
    </row>
    <row r="30" spans="1:6" x14ac:dyDescent="0.3">
      <c r="A30" s="145">
        <v>2</v>
      </c>
      <c r="B30" s="146" t="s">
        <v>39</v>
      </c>
      <c r="C30" s="196"/>
      <c r="D30" s="196"/>
      <c r="E30" s="196"/>
      <c r="F30" s="197"/>
    </row>
    <row r="31" spans="1:6" x14ac:dyDescent="0.3">
      <c r="A31" s="21" t="s">
        <v>40</v>
      </c>
      <c r="B31" s="22" t="s">
        <v>204</v>
      </c>
      <c r="C31" s="41"/>
      <c r="D31" s="153"/>
      <c r="E31" s="153"/>
      <c r="F31" s="42"/>
    </row>
    <row r="32" spans="1:6" x14ac:dyDescent="0.3">
      <c r="A32" s="34" t="s">
        <v>41</v>
      </c>
      <c r="B32" s="25" t="s">
        <v>216</v>
      </c>
      <c r="C32" s="41" t="s">
        <v>7</v>
      </c>
      <c r="D32" s="153">
        <f>(12*3*1.1)</f>
        <v>39.6</v>
      </c>
      <c r="E32" s="150"/>
      <c r="F32" s="4">
        <f>D32*E32</f>
        <v>0</v>
      </c>
    </row>
    <row r="33" spans="1:6" x14ac:dyDescent="0.3">
      <c r="A33" s="34" t="s">
        <v>42</v>
      </c>
      <c r="B33" s="27" t="s">
        <v>222</v>
      </c>
      <c r="C33" s="41" t="s">
        <v>7</v>
      </c>
      <c r="D33" s="153">
        <f>(1.5*3)*2</f>
        <v>9</v>
      </c>
      <c r="E33" s="150"/>
      <c r="F33" s="4">
        <f t="shared" ref="F33" si="6">D33*E33</f>
        <v>0</v>
      </c>
    </row>
    <row r="34" spans="1:6" x14ac:dyDescent="0.3">
      <c r="A34" s="194" t="s">
        <v>213</v>
      </c>
      <c r="B34" s="195"/>
      <c r="C34" s="195"/>
      <c r="D34" s="195"/>
      <c r="E34" s="195"/>
      <c r="F34" s="28">
        <f>SUM(F32:F33)</f>
        <v>0</v>
      </c>
    </row>
    <row r="35" spans="1:6" x14ac:dyDescent="0.3">
      <c r="A35" s="21" t="s">
        <v>44</v>
      </c>
      <c r="B35" s="22" t="s">
        <v>205</v>
      </c>
      <c r="C35" s="41"/>
      <c r="D35" s="153"/>
      <c r="E35" s="153"/>
      <c r="F35" s="42"/>
    </row>
    <row r="36" spans="1:6" ht="26" x14ac:dyDescent="0.3">
      <c r="A36" s="34" t="s">
        <v>45</v>
      </c>
      <c r="B36" s="25" t="s">
        <v>77</v>
      </c>
      <c r="C36" s="41" t="s">
        <v>7</v>
      </c>
      <c r="D36" s="153">
        <f>(41.1*1*1.5)</f>
        <v>61.650000000000006</v>
      </c>
      <c r="E36" s="153"/>
      <c r="F36" s="42">
        <f t="shared" ref="F36:F40" si="7">+D36*E36</f>
        <v>0</v>
      </c>
    </row>
    <row r="37" spans="1:6" s="2" customFormat="1" ht="26" x14ac:dyDescent="0.35">
      <c r="A37" s="34" t="s">
        <v>206</v>
      </c>
      <c r="B37" s="6" t="s">
        <v>85</v>
      </c>
      <c r="C37" s="41" t="s">
        <v>7</v>
      </c>
      <c r="D37" s="150">
        <f>3.3*3.5*2*1.1</f>
        <v>25.41</v>
      </c>
      <c r="E37" s="156"/>
      <c r="F37" s="4">
        <f t="shared" ref="F37" si="8">+D37*E37</f>
        <v>0</v>
      </c>
    </row>
    <row r="38" spans="1:6" ht="26" x14ac:dyDescent="0.3">
      <c r="A38" s="34" t="s">
        <v>207</v>
      </c>
      <c r="B38" s="25" t="s">
        <v>78</v>
      </c>
      <c r="C38" s="41" t="s">
        <v>7</v>
      </c>
      <c r="D38" s="153">
        <f>51*1.5</f>
        <v>76.5</v>
      </c>
      <c r="E38" s="150"/>
      <c r="F38" s="42">
        <f t="shared" si="7"/>
        <v>0</v>
      </c>
    </row>
    <row r="39" spans="1:6" ht="26" x14ac:dyDescent="0.3">
      <c r="A39" s="34" t="s">
        <v>208</v>
      </c>
      <c r="B39" s="25" t="s">
        <v>223</v>
      </c>
      <c r="C39" s="41" t="s">
        <v>7</v>
      </c>
      <c r="D39" s="153">
        <f>51*2</f>
        <v>102</v>
      </c>
      <c r="E39" s="150"/>
      <c r="F39" s="42">
        <f>+D39*E39</f>
        <v>0</v>
      </c>
    </row>
    <row r="40" spans="1:6" x14ac:dyDescent="0.3">
      <c r="A40" s="34" t="s">
        <v>209</v>
      </c>
      <c r="B40" s="25" t="s">
        <v>43</v>
      </c>
      <c r="C40" s="41" t="s">
        <v>7</v>
      </c>
      <c r="D40" s="153">
        <f>(41.1*2*1.5)</f>
        <v>123.30000000000001</v>
      </c>
      <c r="E40" s="150"/>
      <c r="F40" s="42">
        <f t="shared" si="7"/>
        <v>0</v>
      </c>
    </row>
    <row r="41" spans="1:6" x14ac:dyDescent="0.3">
      <c r="A41" s="194" t="s">
        <v>214</v>
      </c>
      <c r="B41" s="195"/>
      <c r="C41" s="195"/>
      <c r="D41" s="195"/>
      <c r="E41" s="195"/>
      <c r="F41" s="28">
        <f>SUM(F36:F40)</f>
        <v>0</v>
      </c>
    </row>
    <row r="42" spans="1:6" x14ac:dyDescent="0.3">
      <c r="A42" s="21" t="s">
        <v>57</v>
      </c>
      <c r="B42" s="22" t="s">
        <v>11</v>
      </c>
      <c r="C42" s="41"/>
      <c r="D42" s="153"/>
      <c r="E42" s="153"/>
      <c r="F42" s="42"/>
    </row>
    <row r="43" spans="1:6" ht="26" x14ac:dyDescent="0.3">
      <c r="A43" s="34" t="s">
        <v>88</v>
      </c>
      <c r="B43" s="25" t="s">
        <v>229</v>
      </c>
      <c r="C43" s="41" t="s">
        <v>12</v>
      </c>
      <c r="D43" s="153">
        <v>6</v>
      </c>
      <c r="E43" s="153"/>
      <c r="F43" s="4">
        <f t="shared" ref="F43" si="9">D43*E43</f>
        <v>0</v>
      </c>
    </row>
    <row r="44" spans="1:6" ht="26" x14ac:dyDescent="0.3">
      <c r="A44" s="34" t="s">
        <v>89</v>
      </c>
      <c r="B44" s="25" t="s">
        <v>230</v>
      </c>
      <c r="C44" s="41" t="s">
        <v>12</v>
      </c>
      <c r="D44" s="153">
        <v>6</v>
      </c>
      <c r="E44" s="153"/>
      <c r="F44" s="4">
        <f t="shared" ref="F44" si="10">D44*E44</f>
        <v>0</v>
      </c>
    </row>
    <row r="45" spans="1:6" ht="26" x14ac:dyDescent="0.3">
      <c r="A45" s="34" t="s">
        <v>90</v>
      </c>
      <c r="B45" s="25" t="s">
        <v>217</v>
      </c>
      <c r="C45" s="41" t="s">
        <v>12</v>
      </c>
      <c r="D45" s="153">
        <v>1</v>
      </c>
      <c r="E45" s="153"/>
      <c r="F45" s="4">
        <f t="shared" ref="F45" si="11">D45*E45</f>
        <v>0</v>
      </c>
    </row>
    <row r="46" spans="1:6" x14ac:dyDescent="0.3">
      <c r="A46" s="194" t="s">
        <v>225</v>
      </c>
      <c r="B46" s="195"/>
      <c r="C46" s="195"/>
      <c r="D46" s="195"/>
      <c r="E46" s="201"/>
      <c r="F46" s="38">
        <f>SUM(F43:F45)</f>
        <v>0</v>
      </c>
    </row>
    <row r="47" spans="1:6" x14ac:dyDescent="0.3">
      <c r="A47" s="39" t="s">
        <v>58</v>
      </c>
      <c r="B47" s="40" t="s">
        <v>47</v>
      </c>
      <c r="C47" s="202"/>
      <c r="D47" s="203"/>
      <c r="F47" s="31"/>
    </row>
    <row r="48" spans="1:6" ht="26" x14ac:dyDescent="0.3">
      <c r="A48" s="34" t="s">
        <v>232</v>
      </c>
      <c r="B48" s="170" t="s">
        <v>231</v>
      </c>
      <c r="C48" s="140" t="s">
        <v>7</v>
      </c>
      <c r="D48" s="169">
        <v>84.96</v>
      </c>
      <c r="E48" s="141"/>
      <c r="F48" s="171">
        <f>+D48*E48</f>
        <v>0</v>
      </c>
    </row>
    <row r="49" spans="1:6" x14ac:dyDescent="0.3">
      <c r="A49" s="34" t="s">
        <v>91</v>
      </c>
      <c r="B49" s="25" t="s">
        <v>79</v>
      </c>
      <c r="C49" s="41" t="s">
        <v>7</v>
      </c>
      <c r="D49" s="154">
        <f>+D36</f>
        <v>61.650000000000006</v>
      </c>
      <c r="E49" s="153"/>
      <c r="F49" s="4">
        <f>+D49*E49</f>
        <v>0</v>
      </c>
    </row>
    <row r="50" spans="1:6" x14ac:dyDescent="0.3">
      <c r="A50" s="34" t="s">
        <v>92</v>
      </c>
      <c r="B50" s="25" t="s">
        <v>80</v>
      </c>
      <c r="C50" s="41" t="s">
        <v>7</v>
      </c>
      <c r="D50" s="154">
        <f>+D38</f>
        <v>76.5</v>
      </c>
      <c r="E50" s="153"/>
      <c r="F50" s="4">
        <f t="shared" ref="F50:F53" si="12">+D50*E50</f>
        <v>0</v>
      </c>
    </row>
    <row r="51" spans="1:6" x14ac:dyDescent="0.3">
      <c r="A51" s="34" t="s">
        <v>93</v>
      </c>
      <c r="B51" s="25" t="s">
        <v>82</v>
      </c>
      <c r="C51" s="41" t="s">
        <v>7</v>
      </c>
      <c r="D51" s="154">
        <f>+D26</f>
        <v>24</v>
      </c>
      <c r="E51" s="153"/>
      <c r="F51" s="4">
        <f t="shared" si="12"/>
        <v>0</v>
      </c>
    </row>
    <row r="52" spans="1:6" x14ac:dyDescent="0.3">
      <c r="A52" s="34" t="s">
        <v>94</v>
      </c>
      <c r="B52" s="25" t="s">
        <v>49</v>
      </c>
      <c r="C52" s="41" t="s">
        <v>7</v>
      </c>
      <c r="D52" s="153">
        <v>15</v>
      </c>
      <c r="E52" s="153"/>
      <c r="F52" s="4">
        <f t="shared" si="12"/>
        <v>0</v>
      </c>
    </row>
    <row r="53" spans="1:6" x14ac:dyDescent="0.3">
      <c r="A53" s="34" t="s">
        <v>215</v>
      </c>
      <c r="B53" s="25" t="s">
        <v>81</v>
      </c>
      <c r="C53" s="41" t="s">
        <v>7</v>
      </c>
      <c r="D53" s="153">
        <f>(0.75*2*2)*6</f>
        <v>18</v>
      </c>
      <c r="E53" s="153"/>
      <c r="F53" s="4">
        <f t="shared" si="12"/>
        <v>0</v>
      </c>
    </row>
    <row r="54" spans="1:6" x14ac:dyDescent="0.3">
      <c r="A54" s="194" t="s">
        <v>226</v>
      </c>
      <c r="B54" s="195"/>
      <c r="C54" s="195"/>
      <c r="D54" s="195"/>
      <c r="E54" s="201"/>
      <c r="F54" s="38">
        <f>SUM(F48:F53)</f>
        <v>0</v>
      </c>
    </row>
    <row r="55" spans="1:6" x14ac:dyDescent="0.3">
      <c r="A55" s="39" t="s">
        <v>46</v>
      </c>
      <c r="B55" s="167" t="s">
        <v>84</v>
      </c>
      <c r="C55" s="202"/>
      <c r="D55" s="202"/>
      <c r="F55" s="31"/>
    </row>
    <row r="56" spans="1:6" ht="39" x14ac:dyDescent="0.3">
      <c r="A56" s="34" t="s">
        <v>48</v>
      </c>
      <c r="B56" s="48" t="s">
        <v>218</v>
      </c>
      <c r="C56" s="17" t="s">
        <v>12</v>
      </c>
      <c r="D56" s="155">
        <v>1</v>
      </c>
      <c r="E56" s="155"/>
      <c r="F56" s="4">
        <f t="shared" ref="F56" si="13">D56*E56</f>
        <v>0</v>
      </c>
    </row>
    <row r="57" spans="1:6" x14ac:dyDescent="0.3">
      <c r="A57" s="194" t="s">
        <v>227</v>
      </c>
      <c r="B57" s="195"/>
      <c r="C57" s="195"/>
      <c r="D57" s="195"/>
      <c r="E57" s="201"/>
      <c r="F57" s="38">
        <f>SUM(F56:F56)</f>
        <v>0</v>
      </c>
    </row>
    <row r="58" spans="1:6" x14ac:dyDescent="0.3">
      <c r="A58" s="142"/>
      <c r="B58" s="143" t="s">
        <v>224</v>
      </c>
      <c r="C58" s="144"/>
      <c r="D58" s="152"/>
      <c r="E58" s="152"/>
      <c r="F58" s="166">
        <f>F57+F54+F46+F41+F34</f>
        <v>0</v>
      </c>
    </row>
    <row r="59" spans="1:6" x14ac:dyDescent="0.3">
      <c r="A59" s="198"/>
      <c r="B59" s="199"/>
      <c r="C59" s="199"/>
      <c r="D59" s="199"/>
      <c r="E59" s="199"/>
      <c r="F59" s="200"/>
    </row>
    <row r="60" spans="1:6" x14ac:dyDescent="0.3">
      <c r="A60" s="162">
        <v>3</v>
      </c>
      <c r="B60" s="211" t="s">
        <v>52</v>
      </c>
      <c r="C60" s="211"/>
      <c r="D60" s="211"/>
      <c r="E60" s="158"/>
      <c r="F60" s="20"/>
    </row>
    <row r="61" spans="1:6" x14ac:dyDescent="0.3">
      <c r="A61" s="34" t="s">
        <v>60</v>
      </c>
      <c r="B61" s="46" t="s">
        <v>54</v>
      </c>
      <c r="C61" s="43" t="s">
        <v>6</v>
      </c>
      <c r="D61" s="147">
        <v>2</v>
      </c>
      <c r="E61" s="141"/>
      <c r="F61" s="4">
        <f t="shared" ref="F61:F63" si="14">D61*E61</f>
        <v>0</v>
      </c>
    </row>
    <row r="62" spans="1:6" x14ac:dyDescent="0.3">
      <c r="A62" s="34" t="s">
        <v>61</v>
      </c>
      <c r="B62" s="46" t="s">
        <v>55</v>
      </c>
      <c r="C62" s="43" t="s">
        <v>6</v>
      </c>
      <c r="D62" s="147">
        <v>2</v>
      </c>
      <c r="E62" s="141"/>
      <c r="F62" s="4">
        <f t="shared" si="14"/>
        <v>0</v>
      </c>
    </row>
    <row r="63" spans="1:6" x14ac:dyDescent="0.3">
      <c r="A63" s="34" t="s">
        <v>62</v>
      </c>
      <c r="B63" s="47" t="s">
        <v>56</v>
      </c>
      <c r="C63" s="43" t="s">
        <v>6</v>
      </c>
      <c r="D63" s="147">
        <v>1</v>
      </c>
      <c r="E63" s="141"/>
      <c r="F63" s="4">
        <f t="shared" si="14"/>
        <v>0</v>
      </c>
    </row>
    <row r="64" spans="1:6" x14ac:dyDescent="0.3">
      <c r="A64" s="212" t="s">
        <v>22</v>
      </c>
      <c r="B64" s="213"/>
      <c r="C64" s="213"/>
      <c r="D64" s="213"/>
      <c r="E64" s="160"/>
      <c r="F64" s="51">
        <f>SUM(F61:F63)</f>
        <v>0</v>
      </c>
    </row>
    <row r="65" spans="1:6" x14ac:dyDescent="0.3">
      <c r="A65" s="21">
        <v>4</v>
      </c>
      <c r="B65" s="22" t="s">
        <v>16</v>
      </c>
      <c r="C65" s="214"/>
      <c r="D65" s="214"/>
      <c r="F65" s="31"/>
    </row>
    <row r="66" spans="1:6" s="2" customFormat="1" ht="26" x14ac:dyDescent="0.35">
      <c r="A66" s="34" t="s">
        <v>63</v>
      </c>
      <c r="B66" s="6" t="s">
        <v>203</v>
      </c>
      <c r="C66" s="7" t="s">
        <v>9</v>
      </c>
      <c r="D66" s="156">
        <v>60</v>
      </c>
      <c r="E66" s="156"/>
      <c r="F66" s="4">
        <f>+D66*E66</f>
        <v>0</v>
      </c>
    </row>
    <row r="67" spans="1:6" s="2" customFormat="1" ht="39" x14ac:dyDescent="0.35">
      <c r="A67" s="34" t="s">
        <v>64</v>
      </c>
      <c r="B67" s="6" t="s">
        <v>202</v>
      </c>
      <c r="C67" s="7" t="s">
        <v>9</v>
      </c>
      <c r="D67" s="156">
        <v>30</v>
      </c>
      <c r="E67" s="156"/>
      <c r="F67" s="4">
        <f>+D67*E67</f>
        <v>0</v>
      </c>
    </row>
    <row r="68" spans="1:6" s="2" customFormat="1" ht="26" x14ac:dyDescent="0.35">
      <c r="A68" s="34" t="s">
        <v>65</v>
      </c>
      <c r="B68" s="6" t="s">
        <v>17</v>
      </c>
      <c r="C68" s="7" t="s">
        <v>9</v>
      </c>
      <c r="D68" s="156">
        <v>50</v>
      </c>
      <c r="E68" s="156"/>
      <c r="F68" s="4">
        <f t="shared" ref="F68:F72" si="15">+D68*E68</f>
        <v>0</v>
      </c>
    </row>
    <row r="69" spans="1:6" x14ac:dyDescent="0.3">
      <c r="A69" s="34" t="s">
        <v>66</v>
      </c>
      <c r="B69" s="25" t="s">
        <v>95</v>
      </c>
      <c r="C69" s="41" t="s">
        <v>50</v>
      </c>
      <c r="D69" s="153">
        <v>4</v>
      </c>
      <c r="E69" s="153"/>
      <c r="F69" s="4">
        <f t="shared" si="15"/>
        <v>0</v>
      </c>
    </row>
    <row r="70" spans="1:6" x14ac:dyDescent="0.3">
      <c r="A70" s="34" t="s">
        <v>67</v>
      </c>
      <c r="B70" s="25" t="s">
        <v>96</v>
      </c>
      <c r="C70" s="41" t="s">
        <v>50</v>
      </c>
      <c r="D70" s="153">
        <v>2</v>
      </c>
      <c r="E70" s="153"/>
      <c r="F70" s="4">
        <f t="shared" si="15"/>
        <v>0</v>
      </c>
    </row>
    <row r="71" spans="1:6" x14ac:dyDescent="0.3">
      <c r="A71" s="34" t="s">
        <v>68</v>
      </c>
      <c r="B71" s="52" t="s">
        <v>97</v>
      </c>
      <c r="C71" s="43" t="s">
        <v>6</v>
      </c>
      <c r="D71" s="147">
        <v>2</v>
      </c>
      <c r="E71" s="141"/>
      <c r="F71" s="4">
        <f t="shared" ref="F71" si="16">+D71*E71</f>
        <v>0</v>
      </c>
    </row>
    <row r="72" spans="1:6" x14ac:dyDescent="0.3">
      <c r="A72" s="34" t="s">
        <v>136</v>
      </c>
      <c r="B72" s="52" t="s">
        <v>233</v>
      </c>
      <c r="C72" s="43" t="s">
        <v>6</v>
      </c>
      <c r="D72" s="147">
        <v>2</v>
      </c>
      <c r="E72" s="141"/>
      <c r="F72" s="4">
        <f t="shared" si="15"/>
        <v>0</v>
      </c>
    </row>
    <row r="73" spans="1:6" x14ac:dyDescent="0.3">
      <c r="A73" s="206" t="s">
        <v>22</v>
      </c>
      <c r="B73" s="207"/>
      <c r="C73" s="207"/>
      <c r="D73" s="207"/>
      <c r="E73" s="168"/>
      <c r="F73" s="53">
        <f>+SUM(F66:F72)</f>
        <v>0</v>
      </c>
    </row>
    <row r="74" spans="1:6" x14ac:dyDescent="0.3">
      <c r="A74" s="142"/>
      <c r="B74" s="163" t="s">
        <v>228</v>
      </c>
      <c r="C74" s="163"/>
      <c r="D74" s="164"/>
      <c r="E74" s="164"/>
      <c r="F74" s="166">
        <f>F73+F64</f>
        <v>0</v>
      </c>
    </row>
    <row r="75" spans="1:6" s="2" customFormat="1" ht="15" thickBot="1" x14ac:dyDescent="0.4">
      <c r="A75" s="208"/>
      <c r="B75" s="209"/>
      <c r="C75" s="209"/>
      <c r="D75" s="209"/>
      <c r="E75" s="209"/>
      <c r="F75" s="210"/>
    </row>
    <row r="76" spans="1:6" ht="13.5" thickBot="1" x14ac:dyDescent="0.35">
      <c r="A76" s="204" t="s">
        <v>98</v>
      </c>
      <c r="B76" s="205"/>
      <c r="C76" s="205"/>
      <c r="D76" s="205"/>
      <c r="E76" s="161"/>
      <c r="F76" s="139">
        <f>F74+F58+F28</f>
        <v>0</v>
      </c>
    </row>
  </sheetData>
  <mergeCells count="26">
    <mergeCell ref="C7:D7"/>
    <mergeCell ref="A1:F1"/>
    <mergeCell ref="C3:D3"/>
    <mergeCell ref="A5:E5"/>
    <mergeCell ref="C6:D6"/>
    <mergeCell ref="A13:E13"/>
    <mergeCell ref="C14:D14"/>
    <mergeCell ref="A20:E20"/>
    <mergeCell ref="A27:E27"/>
    <mergeCell ref="C30:D30"/>
    <mergeCell ref="A76:D76"/>
    <mergeCell ref="A73:D73"/>
    <mergeCell ref="A75:F75"/>
    <mergeCell ref="B60:D60"/>
    <mergeCell ref="A64:D64"/>
    <mergeCell ref="C65:D65"/>
    <mergeCell ref="A34:E34"/>
    <mergeCell ref="A41:E41"/>
    <mergeCell ref="E30:F30"/>
    <mergeCell ref="A29:F29"/>
    <mergeCell ref="A59:F59"/>
    <mergeCell ref="A57:E57"/>
    <mergeCell ref="A46:E46"/>
    <mergeCell ref="C47:D47"/>
    <mergeCell ref="A54:E54"/>
    <mergeCell ref="C55:D55"/>
  </mergeCells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tabSelected="1" view="pageBreakPreview" topLeftCell="A43" zoomScale="112" zoomScaleNormal="112" zoomScaleSheetLayoutView="112" workbookViewId="0">
      <selection activeCell="I55" sqref="I55"/>
    </sheetView>
  </sheetViews>
  <sheetFormatPr baseColWidth="10" defaultColWidth="8" defaultRowHeight="14.5" x14ac:dyDescent="0.35"/>
  <cols>
    <col min="1" max="1" width="7.1796875" style="135" customWidth="1"/>
    <col min="2" max="2" width="54.54296875" style="65" customWidth="1"/>
    <col min="3" max="3" width="9.453125" style="135" customWidth="1"/>
    <col min="4" max="5" width="9.81640625" style="135" customWidth="1"/>
    <col min="6" max="6" width="9.81640625" style="136" customWidth="1"/>
    <col min="7" max="16384" width="8" style="65"/>
  </cols>
  <sheetData>
    <row r="1" spans="1:6" ht="18" customHeight="1" x14ac:dyDescent="0.35">
      <c r="A1" s="221" t="s">
        <v>250</v>
      </c>
      <c r="B1" s="222"/>
      <c r="C1" s="222"/>
      <c r="D1" s="222"/>
      <c r="E1" s="222"/>
      <c r="F1" s="223"/>
    </row>
    <row r="2" spans="1:6" ht="25.5" customHeight="1" thickBot="1" x14ac:dyDescent="0.4">
      <c r="A2" s="224"/>
      <c r="B2" s="225"/>
      <c r="C2" s="225"/>
      <c r="D2" s="225"/>
      <c r="E2" s="225"/>
      <c r="F2" s="226"/>
    </row>
    <row r="3" spans="1:6" ht="25" customHeight="1" x14ac:dyDescent="0.35">
      <c r="A3" s="227" t="s">
        <v>104</v>
      </c>
      <c r="B3" s="228"/>
      <c r="C3" s="228"/>
      <c r="D3" s="228"/>
      <c r="E3" s="228"/>
      <c r="F3" s="229"/>
    </row>
    <row r="4" spans="1:6" ht="13" customHeight="1" thickBot="1" x14ac:dyDescent="0.35">
      <c r="A4" s="66" t="s">
        <v>0</v>
      </c>
      <c r="B4" s="67" t="s">
        <v>105</v>
      </c>
      <c r="C4" s="67" t="s">
        <v>106</v>
      </c>
      <c r="D4" s="67" t="s">
        <v>107</v>
      </c>
      <c r="E4" s="67" t="s">
        <v>108</v>
      </c>
      <c r="F4" s="68" t="s">
        <v>109</v>
      </c>
    </row>
    <row r="5" spans="1:6" ht="15" thickBot="1" x14ac:dyDescent="0.35">
      <c r="A5" s="69">
        <v>2</v>
      </c>
      <c r="B5" s="70" t="s">
        <v>110</v>
      </c>
      <c r="C5" s="71"/>
      <c r="D5" s="72"/>
      <c r="E5" s="72"/>
      <c r="F5" s="73"/>
    </row>
    <row r="6" spans="1:6" x14ac:dyDescent="0.3">
      <c r="A6" s="74"/>
      <c r="B6" s="75" t="s">
        <v>111</v>
      </c>
      <c r="C6" s="76"/>
      <c r="D6" s="77"/>
      <c r="E6" s="77"/>
      <c r="F6" s="78"/>
    </row>
    <row r="7" spans="1:6" ht="13" customHeight="1" x14ac:dyDescent="0.3">
      <c r="A7" s="79" t="s">
        <v>40</v>
      </c>
      <c r="B7" s="1" t="s">
        <v>112</v>
      </c>
      <c r="C7" s="43" t="s">
        <v>113</v>
      </c>
      <c r="D7" s="43">
        <v>20</v>
      </c>
      <c r="E7" s="80"/>
      <c r="F7" s="78">
        <f>D7*E7</f>
        <v>0</v>
      </c>
    </row>
    <row r="8" spans="1:6" x14ac:dyDescent="0.3">
      <c r="A8" s="79" t="s">
        <v>44</v>
      </c>
      <c r="B8" s="1" t="s">
        <v>114</v>
      </c>
      <c r="C8" s="43" t="s">
        <v>9</v>
      </c>
      <c r="D8" s="43">
        <v>60</v>
      </c>
      <c r="E8" s="81"/>
      <c r="F8" s="78">
        <f t="shared" ref="F8:F52" si="0">D8*E8</f>
        <v>0</v>
      </c>
    </row>
    <row r="9" spans="1:6" x14ac:dyDescent="0.3">
      <c r="A9" s="79" t="s">
        <v>57</v>
      </c>
      <c r="B9" s="1" t="s">
        <v>115</v>
      </c>
      <c r="C9" s="43" t="s">
        <v>9</v>
      </c>
      <c r="D9" s="43">
        <v>20</v>
      </c>
      <c r="E9" s="81"/>
      <c r="F9" s="78">
        <f t="shared" si="0"/>
        <v>0</v>
      </c>
    </row>
    <row r="10" spans="1:6" x14ac:dyDescent="0.3">
      <c r="A10" s="79" t="s">
        <v>58</v>
      </c>
      <c r="B10" s="1" t="s">
        <v>116</v>
      </c>
      <c r="C10" s="43" t="s">
        <v>117</v>
      </c>
      <c r="D10" s="43">
        <v>2</v>
      </c>
      <c r="E10" s="81"/>
      <c r="F10" s="78">
        <f t="shared" si="0"/>
        <v>0</v>
      </c>
    </row>
    <row r="11" spans="1:6" x14ac:dyDescent="0.3">
      <c r="A11" s="79" t="s">
        <v>46</v>
      </c>
      <c r="B11" s="1" t="s">
        <v>118</v>
      </c>
      <c r="C11" s="43" t="s">
        <v>119</v>
      </c>
      <c r="D11" s="43">
        <v>5</v>
      </c>
      <c r="E11" s="81"/>
      <c r="F11" s="78">
        <f t="shared" si="0"/>
        <v>0</v>
      </c>
    </row>
    <row r="12" spans="1:6" x14ac:dyDescent="0.3">
      <c r="A12" s="79" t="s">
        <v>59</v>
      </c>
      <c r="B12" s="1" t="s">
        <v>120</v>
      </c>
      <c r="C12" s="43" t="s">
        <v>121</v>
      </c>
      <c r="D12" s="43">
        <v>5</v>
      </c>
      <c r="E12" s="81"/>
      <c r="F12" s="78">
        <f t="shared" si="0"/>
        <v>0</v>
      </c>
    </row>
    <row r="13" spans="1:6" x14ac:dyDescent="0.3">
      <c r="A13" s="82"/>
      <c r="B13" s="83" t="s">
        <v>122</v>
      </c>
      <c r="C13" s="84"/>
      <c r="D13" s="84"/>
      <c r="E13" s="85"/>
      <c r="F13" s="86">
        <f>F7+F8+F9+F10+F12+F11</f>
        <v>0</v>
      </c>
    </row>
    <row r="14" spans="1:6" x14ac:dyDescent="0.3">
      <c r="A14" s="87">
        <v>3</v>
      </c>
      <c r="B14" s="88" t="s">
        <v>123</v>
      </c>
      <c r="C14" s="89"/>
      <c r="D14" s="89"/>
      <c r="E14" s="90"/>
      <c r="F14" s="78"/>
    </row>
    <row r="15" spans="1:6" ht="13" customHeight="1" x14ac:dyDescent="0.3">
      <c r="A15" s="74" t="s">
        <v>60</v>
      </c>
      <c r="B15" s="76" t="s">
        <v>124</v>
      </c>
      <c r="C15" s="91" t="s">
        <v>9</v>
      </c>
      <c r="D15" s="91">
        <v>20</v>
      </c>
      <c r="E15" s="92"/>
      <c r="F15" s="78">
        <f t="shared" si="0"/>
        <v>0</v>
      </c>
    </row>
    <row r="16" spans="1:6" x14ac:dyDescent="0.3">
      <c r="A16" s="79" t="s">
        <v>61</v>
      </c>
      <c r="B16" s="1" t="s">
        <v>125</v>
      </c>
      <c r="C16" s="43" t="s">
        <v>9</v>
      </c>
      <c r="D16" s="43">
        <v>60</v>
      </c>
      <c r="E16" s="81"/>
      <c r="F16" s="78">
        <f t="shared" si="0"/>
        <v>0</v>
      </c>
    </row>
    <row r="17" spans="1:6" ht="13" customHeight="1" x14ac:dyDescent="0.3">
      <c r="A17" s="79" t="s">
        <v>62</v>
      </c>
      <c r="B17" s="1" t="s">
        <v>126</v>
      </c>
      <c r="C17" s="43" t="s">
        <v>9</v>
      </c>
      <c r="D17" s="43">
        <v>20</v>
      </c>
      <c r="E17" s="81"/>
      <c r="F17" s="78">
        <f t="shared" si="0"/>
        <v>0</v>
      </c>
    </row>
    <row r="18" spans="1:6" ht="15" thickBot="1" x14ac:dyDescent="0.35">
      <c r="A18" s="93"/>
      <c r="B18" s="94" t="s">
        <v>127</v>
      </c>
      <c r="C18" s="95"/>
      <c r="D18" s="95"/>
      <c r="E18" s="96"/>
      <c r="F18" s="97">
        <f>F15+F16+F17</f>
        <v>0</v>
      </c>
    </row>
    <row r="19" spans="1:6" x14ac:dyDescent="0.3">
      <c r="A19" s="98">
        <v>4</v>
      </c>
      <c r="B19" s="88" t="s">
        <v>128</v>
      </c>
      <c r="C19" s="99"/>
      <c r="D19" s="43"/>
      <c r="E19" s="1"/>
      <c r="F19" s="44"/>
    </row>
    <row r="20" spans="1:6" x14ac:dyDescent="0.3">
      <c r="A20" s="100" t="s">
        <v>63</v>
      </c>
      <c r="B20" s="101" t="s">
        <v>129</v>
      </c>
      <c r="C20" s="102" t="s">
        <v>9</v>
      </c>
      <c r="D20" s="102">
        <v>20</v>
      </c>
      <c r="E20" s="103"/>
      <c r="F20" s="78">
        <f t="shared" si="0"/>
        <v>0</v>
      </c>
    </row>
    <row r="21" spans="1:6" x14ac:dyDescent="0.3">
      <c r="A21" s="79" t="s">
        <v>64</v>
      </c>
      <c r="B21" s="76" t="s">
        <v>130</v>
      </c>
      <c r="C21" s="91" t="s">
        <v>9</v>
      </c>
      <c r="D21" s="102">
        <v>60</v>
      </c>
      <c r="E21" s="104"/>
      <c r="F21" s="78">
        <f t="shared" si="0"/>
        <v>0</v>
      </c>
    </row>
    <row r="22" spans="1:6" x14ac:dyDescent="0.3">
      <c r="A22" s="79" t="s">
        <v>65</v>
      </c>
      <c r="B22" s="76" t="s">
        <v>131</v>
      </c>
      <c r="C22" s="91" t="s">
        <v>9</v>
      </c>
      <c r="D22" s="91">
        <v>20</v>
      </c>
      <c r="E22" s="104"/>
      <c r="F22" s="78">
        <f t="shared" si="0"/>
        <v>0</v>
      </c>
    </row>
    <row r="23" spans="1:6" x14ac:dyDescent="0.3">
      <c r="A23" s="79" t="s">
        <v>66</v>
      </c>
      <c r="B23" s="76" t="s">
        <v>132</v>
      </c>
      <c r="C23" s="91" t="s">
        <v>133</v>
      </c>
      <c r="D23" s="91">
        <v>1</v>
      </c>
      <c r="E23" s="104"/>
      <c r="F23" s="78">
        <f t="shared" si="0"/>
        <v>0</v>
      </c>
    </row>
    <row r="24" spans="1:6" ht="13" customHeight="1" x14ac:dyDescent="0.3">
      <c r="A24" s="79" t="s">
        <v>67</v>
      </c>
      <c r="B24" s="76" t="s">
        <v>134</v>
      </c>
      <c r="C24" s="91" t="s">
        <v>121</v>
      </c>
      <c r="D24" s="91">
        <v>5</v>
      </c>
      <c r="E24" s="104"/>
      <c r="F24" s="78">
        <f t="shared" si="0"/>
        <v>0</v>
      </c>
    </row>
    <row r="25" spans="1:6" x14ac:dyDescent="0.3">
      <c r="A25" s="79" t="s">
        <v>68</v>
      </c>
      <c r="B25" s="1" t="s">
        <v>135</v>
      </c>
      <c r="C25" s="43" t="s">
        <v>121</v>
      </c>
      <c r="D25" s="43">
        <v>5</v>
      </c>
      <c r="E25" s="105"/>
      <c r="F25" s="78">
        <f t="shared" si="0"/>
        <v>0</v>
      </c>
    </row>
    <row r="26" spans="1:6" ht="13" customHeight="1" x14ac:dyDescent="0.3">
      <c r="A26" s="79" t="s">
        <v>136</v>
      </c>
      <c r="B26" s="59" t="s">
        <v>137</v>
      </c>
      <c r="C26" s="106" t="s">
        <v>138</v>
      </c>
      <c r="D26" s="106">
        <v>1</v>
      </c>
      <c r="E26" s="107"/>
      <c r="F26" s="78">
        <f t="shared" si="0"/>
        <v>0</v>
      </c>
    </row>
    <row r="27" spans="1:6" x14ac:dyDescent="0.3">
      <c r="A27" s="93"/>
      <c r="B27" s="108" t="s">
        <v>139</v>
      </c>
      <c r="C27" s="109"/>
      <c r="D27" s="109"/>
      <c r="E27" s="110"/>
      <c r="F27" s="86">
        <f>F20+F21+F22+F23+F24+F25+F26</f>
        <v>0</v>
      </c>
    </row>
    <row r="28" spans="1:6" x14ac:dyDescent="0.3">
      <c r="A28" s="87">
        <v>5</v>
      </c>
      <c r="B28" s="111" t="s">
        <v>140</v>
      </c>
      <c r="C28" s="112"/>
      <c r="D28" s="112"/>
      <c r="E28" s="113"/>
      <c r="F28" s="78"/>
    </row>
    <row r="29" spans="1:6" x14ac:dyDescent="0.3">
      <c r="A29" s="79" t="s">
        <v>141</v>
      </c>
      <c r="B29" s="1" t="s">
        <v>142</v>
      </c>
      <c r="C29" s="43" t="s">
        <v>143</v>
      </c>
      <c r="D29" s="43">
        <v>1</v>
      </c>
      <c r="E29" s="105"/>
      <c r="F29" s="78">
        <f t="shared" si="0"/>
        <v>0</v>
      </c>
    </row>
    <row r="30" spans="1:6" x14ac:dyDescent="0.3">
      <c r="A30" s="79" t="s">
        <v>144</v>
      </c>
      <c r="B30" s="1" t="s">
        <v>145</v>
      </c>
      <c r="C30" s="43" t="s">
        <v>143</v>
      </c>
      <c r="D30" s="43">
        <v>6</v>
      </c>
      <c r="E30" s="105"/>
      <c r="F30" s="78">
        <f t="shared" si="0"/>
        <v>0</v>
      </c>
    </row>
    <row r="31" spans="1:6" ht="13" customHeight="1" x14ac:dyDescent="0.3">
      <c r="A31" s="79" t="s">
        <v>146</v>
      </c>
      <c r="B31" s="1" t="s">
        <v>147</v>
      </c>
      <c r="C31" s="43" t="s">
        <v>143</v>
      </c>
      <c r="D31" s="43">
        <v>6</v>
      </c>
      <c r="E31" s="105"/>
      <c r="F31" s="78">
        <f t="shared" si="0"/>
        <v>0</v>
      </c>
    </row>
    <row r="32" spans="1:6" x14ac:dyDescent="0.3">
      <c r="A32" s="79" t="s">
        <v>148</v>
      </c>
      <c r="B32" s="1" t="s">
        <v>149</v>
      </c>
      <c r="C32" s="43" t="s">
        <v>143</v>
      </c>
      <c r="D32" s="43">
        <v>6</v>
      </c>
      <c r="E32" s="105"/>
      <c r="F32" s="78">
        <f t="shared" si="0"/>
        <v>0</v>
      </c>
    </row>
    <row r="33" spans="1:6" ht="13" customHeight="1" x14ac:dyDescent="0.3">
      <c r="A33" s="79" t="s">
        <v>150</v>
      </c>
      <c r="B33" s="1" t="s">
        <v>151</v>
      </c>
      <c r="C33" s="43" t="s">
        <v>143</v>
      </c>
      <c r="D33" s="43">
        <v>6</v>
      </c>
      <c r="E33" s="105"/>
      <c r="F33" s="78">
        <f t="shared" si="0"/>
        <v>0</v>
      </c>
    </row>
    <row r="34" spans="1:6" x14ac:dyDescent="0.3">
      <c r="A34" s="79" t="s">
        <v>152</v>
      </c>
      <c r="B34" s="1" t="s">
        <v>153</v>
      </c>
      <c r="C34" s="43" t="s">
        <v>154</v>
      </c>
      <c r="D34" s="43">
        <v>1</v>
      </c>
      <c r="E34" s="105"/>
      <c r="F34" s="78">
        <f t="shared" si="0"/>
        <v>0</v>
      </c>
    </row>
    <row r="35" spans="1:6" ht="13" customHeight="1" x14ac:dyDescent="0.3">
      <c r="A35" s="93"/>
      <c r="B35" s="114" t="s">
        <v>155</v>
      </c>
      <c r="C35" s="109"/>
      <c r="D35" s="109"/>
      <c r="E35" s="110"/>
      <c r="F35" s="86">
        <f>F29+F30+F31+F32+F33+F34</f>
        <v>0</v>
      </c>
    </row>
    <row r="36" spans="1:6" ht="13" customHeight="1" x14ac:dyDescent="0.3">
      <c r="A36" s="87">
        <v>6</v>
      </c>
      <c r="B36" s="88" t="s">
        <v>156</v>
      </c>
      <c r="C36" s="43"/>
      <c r="D36" s="43"/>
      <c r="E36" s="105"/>
      <c r="F36" s="78"/>
    </row>
    <row r="37" spans="1:6" x14ac:dyDescent="0.3">
      <c r="A37" s="100" t="s">
        <v>157</v>
      </c>
      <c r="B37" s="115" t="s">
        <v>158</v>
      </c>
      <c r="C37" s="116" t="s">
        <v>154</v>
      </c>
      <c r="D37" s="116">
        <v>1</v>
      </c>
      <c r="E37" s="117"/>
      <c r="F37" s="78">
        <f t="shared" si="0"/>
        <v>0</v>
      </c>
    </row>
    <row r="38" spans="1:6" x14ac:dyDescent="0.3">
      <c r="A38" s="118" t="s">
        <v>159</v>
      </c>
      <c r="B38" s="119" t="s">
        <v>160</v>
      </c>
      <c r="C38" s="120" t="s">
        <v>154</v>
      </c>
      <c r="D38" s="120">
        <v>1</v>
      </c>
      <c r="E38" s="121"/>
      <c r="F38" s="78">
        <f t="shared" si="0"/>
        <v>0</v>
      </c>
    </row>
    <row r="39" spans="1:6" x14ac:dyDescent="0.3">
      <c r="A39" s="122" t="s">
        <v>161</v>
      </c>
      <c r="B39" s="115" t="s">
        <v>162</v>
      </c>
      <c r="C39" s="116" t="s">
        <v>154</v>
      </c>
      <c r="D39" s="116">
        <v>1</v>
      </c>
      <c r="E39" s="117"/>
      <c r="F39" s="78">
        <f t="shared" si="0"/>
        <v>0</v>
      </c>
    </row>
    <row r="40" spans="1:6" x14ac:dyDescent="0.3">
      <c r="A40" s="93"/>
      <c r="B40" s="123" t="s">
        <v>163</v>
      </c>
      <c r="C40" s="95"/>
      <c r="D40" s="95"/>
      <c r="E40" s="124"/>
      <c r="F40" s="86">
        <f>F37+F38+F39</f>
        <v>0</v>
      </c>
    </row>
    <row r="41" spans="1:6" ht="13" customHeight="1" x14ac:dyDescent="0.3">
      <c r="A41" s="87">
        <v>7</v>
      </c>
      <c r="B41" s="125" t="s">
        <v>164</v>
      </c>
      <c r="C41" s="112"/>
      <c r="D41" s="112"/>
      <c r="E41" s="113"/>
      <c r="F41" s="78"/>
    </row>
    <row r="42" spans="1:6" x14ac:dyDescent="0.3">
      <c r="A42" s="122" t="s">
        <v>165</v>
      </c>
      <c r="B42" s="115" t="s">
        <v>166</v>
      </c>
      <c r="C42" s="116" t="s">
        <v>117</v>
      </c>
      <c r="D42" s="116">
        <v>1</v>
      </c>
      <c r="E42" s="117"/>
      <c r="F42" s="78">
        <f t="shared" si="0"/>
        <v>0</v>
      </c>
    </row>
    <row r="43" spans="1:6" x14ac:dyDescent="0.3">
      <c r="A43" s="122" t="s">
        <v>167</v>
      </c>
      <c r="B43" s="115" t="s">
        <v>168</v>
      </c>
      <c r="C43" s="116" t="s">
        <v>117</v>
      </c>
      <c r="D43" s="116">
        <v>1</v>
      </c>
      <c r="E43" s="117"/>
      <c r="F43" s="78">
        <f t="shared" si="0"/>
        <v>0</v>
      </c>
    </row>
    <row r="44" spans="1:6" x14ac:dyDescent="0.3">
      <c r="A44" s="122" t="s">
        <v>169</v>
      </c>
      <c r="B44" s="115" t="s">
        <v>170</v>
      </c>
      <c r="C44" s="116" t="s">
        <v>154</v>
      </c>
      <c r="D44" s="116">
        <v>1</v>
      </c>
      <c r="E44" s="117"/>
      <c r="F44" s="78">
        <f t="shared" si="0"/>
        <v>0</v>
      </c>
    </row>
    <row r="45" spans="1:6" ht="13" customHeight="1" x14ac:dyDescent="0.3">
      <c r="A45" s="122" t="s">
        <v>171</v>
      </c>
      <c r="B45" s="115" t="s">
        <v>172</v>
      </c>
      <c r="C45" s="116" t="s">
        <v>154</v>
      </c>
      <c r="D45" s="116">
        <v>1</v>
      </c>
      <c r="E45" s="117"/>
      <c r="F45" s="78">
        <f t="shared" si="0"/>
        <v>0</v>
      </c>
    </row>
    <row r="46" spans="1:6" ht="13" customHeight="1" x14ac:dyDescent="0.3">
      <c r="A46" s="82"/>
      <c r="B46" s="83" t="s">
        <v>173</v>
      </c>
      <c r="C46" s="109"/>
      <c r="D46" s="109"/>
      <c r="E46" s="110"/>
      <c r="F46" s="86">
        <f>F42+F43+F44+F45</f>
        <v>0</v>
      </c>
    </row>
    <row r="47" spans="1:6" x14ac:dyDescent="0.3">
      <c r="A47" s="87">
        <v>8</v>
      </c>
      <c r="B47" s="125" t="s">
        <v>174</v>
      </c>
      <c r="C47" s="126"/>
      <c r="D47" s="127"/>
      <c r="E47" s="113"/>
      <c r="F47" s="78"/>
    </row>
    <row r="48" spans="1:6" ht="13" customHeight="1" x14ac:dyDescent="0.3">
      <c r="A48" s="122" t="s">
        <v>175</v>
      </c>
      <c r="B48" s="115" t="s">
        <v>176</v>
      </c>
      <c r="C48" s="116" t="s">
        <v>117</v>
      </c>
      <c r="D48" s="116">
        <v>1</v>
      </c>
      <c r="E48" s="117"/>
      <c r="F48" s="78">
        <f t="shared" si="0"/>
        <v>0</v>
      </c>
    </row>
    <row r="49" spans="1:6" x14ac:dyDescent="0.3">
      <c r="A49" s="118" t="s">
        <v>177</v>
      </c>
      <c r="B49" s="119" t="s">
        <v>178</v>
      </c>
      <c r="C49" s="120" t="s">
        <v>9</v>
      </c>
      <c r="D49" s="120">
        <v>80</v>
      </c>
      <c r="E49" s="121"/>
      <c r="F49" s="78">
        <f t="shared" si="0"/>
        <v>0</v>
      </c>
    </row>
    <row r="50" spans="1:6" ht="13" customHeight="1" x14ac:dyDescent="0.3">
      <c r="A50" s="122" t="s">
        <v>179</v>
      </c>
      <c r="B50" s="115" t="s">
        <v>180</v>
      </c>
      <c r="C50" s="116" t="s">
        <v>154</v>
      </c>
      <c r="D50" s="116">
        <v>1</v>
      </c>
      <c r="E50" s="117"/>
      <c r="F50" s="78">
        <f t="shared" si="0"/>
        <v>0</v>
      </c>
    </row>
    <row r="51" spans="1:6" x14ac:dyDescent="0.3">
      <c r="A51" s="122" t="s">
        <v>181</v>
      </c>
      <c r="B51" s="115" t="s">
        <v>182</v>
      </c>
      <c r="C51" s="116" t="s">
        <v>9</v>
      </c>
      <c r="D51" s="116">
        <v>100</v>
      </c>
      <c r="E51" s="117"/>
      <c r="F51" s="78">
        <f t="shared" si="0"/>
        <v>0</v>
      </c>
    </row>
    <row r="52" spans="1:6" x14ac:dyDescent="0.3">
      <c r="A52" s="122" t="s">
        <v>183</v>
      </c>
      <c r="B52" s="115" t="s">
        <v>184</v>
      </c>
      <c r="C52" s="116" t="s">
        <v>154</v>
      </c>
      <c r="D52" s="116">
        <v>1</v>
      </c>
      <c r="E52" s="117"/>
      <c r="F52" s="78">
        <f t="shared" si="0"/>
        <v>0</v>
      </c>
    </row>
    <row r="53" spans="1:6" x14ac:dyDescent="0.3">
      <c r="A53" s="128"/>
      <c r="B53" s="108" t="s">
        <v>185</v>
      </c>
      <c r="C53" s="129"/>
      <c r="D53" s="45"/>
      <c r="E53" s="130"/>
      <c r="F53" s="131">
        <f>F48+F49+F50+F51+F52</f>
        <v>0</v>
      </c>
    </row>
    <row r="54" spans="1:6" ht="26" x14ac:dyDescent="0.3">
      <c r="A54" s="87">
        <v>9</v>
      </c>
      <c r="B54" s="132" t="s">
        <v>186</v>
      </c>
      <c r="C54" s="126"/>
      <c r="D54" s="127"/>
      <c r="E54" s="113"/>
      <c r="F54" s="78"/>
    </row>
    <row r="55" spans="1:6" x14ac:dyDescent="0.3">
      <c r="A55" s="122" t="s">
        <v>187</v>
      </c>
      <c r="B55" s="115" t="s">
        <v>188</v>
      </c>
      <c r="C55" s="116" t="s">
        <v>189</v>
      </c>
      <c r="D55" s="116">
        <v>1</v>
      </c>
      <c r="E55" s="117"/>
      <c r="F55" s="78">
        <f>D55*E55</f>
        <v>0</v>
      </c>
    </row>
    <row r="56" spans="1:6" x14ac:dyDescent="0.3">
      <c r="A56" s="118" t="s">
        <v>190</v>
      </c>
      <c r="B56" s="119" t="s">
        <v>191</v>
      </c>
      <c r="C56" s="120" t="s">
        <v>189</v>
      </c>
      <c r="D56" s="120">
        <v>1</v>
      </c>
      <c r="E56" s="121"/>
      <c r="F56" s="78">
        <f>D56*E56</f>
        <v>0</v>
      </c>
    </row>
    <row r="57" spans="1:6" x14ac:dyDescent="0.3">
      <c r="A57" s="122" t="s">
        <v>192</v>
      </c>
      <c r="B57" s="115" t="s">
        <v>193</v>
      </c>
      <c r="C57" s="116" t="s">
        <v>194</v>
      </c>
      <c r="D57" s="116">
        <v>1</v>
      </c>
      <c r="E57" s="117"/>
      <c r="F57" s="78">
        <f>D57*E57</f>
        <v>0</v>
      </c>
    </row>
    <row r="58" spans="1:6" x14ac:dyDescent="0.3">
      <c r="A58" s="128"/>
      <c r="B58" s="108" t="s">
        <v>195</v>
      </c>
      <c r="C58" s="129"/>
      <c r="D58" s="45"/>
      <c r="E58" s="130"/>
      <c r="F58" s="131">
        <f>F55+F56+F57</f>
        <v>0</v>
      </c>
    </row>
    <row r="59" spans="1:6" ht="17.5" customHeight="1" thickBot="1" x14ac:dyDescent="0.35">
      <c r="A59" s="133"/>
      <c r="B59" s="230" t="s">
        <v>196</v>
      </c>
      <c r="C59" s="230"/>
      <c r="D59" s="230"/>
      <c r="E59" s="230"/>
      <c r="F59" s="134">
        <f>+F13+F18+F27+F35+F40+F46+F53+F58</f>
        <v>0</v>
      </c>
    </row>
  </sheetData>
  <mergeCells count="3">
    <mergeCell ref="A1:F2"/>
    <mergeCell ref="A3:F3"/>
    <mergeCell ref="B59:E59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402D-9087-490F-95E1-4E686FD98015}">
  <dimension ref="A1:F9"/>
  <sheetViews>
    <sheetView view="pageBreakPreview" zoomScaleNormal="100" zoomScaleSheetLayoutView="100" workbookViewId="0">
      <selection activeCell="F4" sqref="F4:F5"/>
    </sheetView>
  </sheetViews>
  <sheetFormatPr baseColWidth="10" defaultColWidth="10.90625" defaultRowHeight="12.5" x14ac:dyDescent="0.25"/>
  <cols>
    <col min="1" max="1" width="5.36328125" style="176" bestFit="1" customWidth="1"/>
    <col min="2" max="2" width="43.81640625" style="176" customWidth="1"/>
    <col min="3" max="5" width="10.90625" style="176"/>
    <col min="6" max="6" width="12.90625" style="176" customWidth="1"/>
    <col min="7" max="16384" width="10.90625" style="176"/>
  </cols>
  <sheetData>
    <row r="1" spans="1:6" ht="26.5" thickTop="1" x14ac:dyDescent="0.25">
      <c r="A1" s="172" t="s">
        <v>0</v>
      </c>
      <c r="B1" s="173" t="s">
        <v>1</v>
      </c>
      <c r="C1" s="173" t="s">
        <v>2</v>
      </c>
      <c r="D1" s="174" t="s">
        <v>3</v>
      </c>
      <c r="E1" s="174" t="s">
        <v>4</v>
      </c>
      <c r="F1" s="175" t="s">
        <v>5</v>
      </c>
    </row>
    <row r="2" spans="1:6" ht="26.5" thickBot="1" x14ac:dyDescent="0.3">
      <c r="A2" s="177" t="s">
        <v>19</v>
      </c>
      <c r="B2" s="178" t="s">
        <v>235</v>
      </c>
      <c r="C2" s="179"/>
      <c r="D2" s="180"/>
      <c r="E2" s="180"/>
      <c r="F2" s="180"/>
    </row>
    <row r="3" spans="1:6" ht="13.5" thickBot="1" x14ac:dyDescent="0.3">
      <c r="A3" s="181" t="s">
        <v>236</v>
      </c>
      <c r="B3" s="182" t="s">
        <v>237</v>
      </c>
      <c r="C3" s="3" t="s">
        <v>238</v>
      </c>
      <c r="D3" s="183">
        <v>1</v>
      </c>
      <c r="E3" s="184"/>
      <c r="F3" s="185">
        <f>E3*D3</f>
        <v>0</v>
      </c>
    </row>
    <row r="4" spans="1:6" ht="26" x14ac:dyDescent="0.25">
      <c r="A4" s="181" t="s">
        <v>239</v>
      </c>
      <c r="B4" s="186" t="s">
        <v>240</v>
      </c>
      <c r="C4" s="3" t="s">
        <v>238</v>
      </c>
      <c r="D4" s="183">
        <v>2.5</v>
      </c>
      <c r="E4" s="184"/>
      <c r="F4" s="185">
        <f t="shared" ref="F4:F8" si="0">E4*D4</f>
        <v>0</v>
      </c>
    </row>
    <row r="5" spans="1:6" ht="13" x14ac:dyDescent="0.25">
      <c r="A5" s="181" t="s">
        <v>241</v>
      </c>
      <c r="B5" s="5" t="s">
        <v>242</v>
      </c>
      <c r="C5" s="3" t="s">
        <v>238</v>
      </c>
      <c r="D5" s="183">
        <v>0.2</v>
      </c>
      <c r="E5" s="184"/>
      <c r="F5" s="185">
        <f t="shared" si="0"/>
        <v>0</v>
      </c>
    </row>
    <row r="6" spans="1:6" ht="39" x14ac:dyDescent="0.25">
      <c r="A6" s="181" t="s">
        <v>243</v>
      </c>
      <c r="B6" s="5" t="s">
        <v>244</v>
      </c>
      <c r="C6" s="3" t="s">
        <v>9</v>
      </c>
      <c r="D6" s="183">
        <v>14</v>
      </c>
      <c r="E6" s="184"/>
      <c r="F6" s="185">
        <f t="shared" si="0"/>
        <v>0</v>
      </c>
    </row>
    <row r="7" spans="1:6" ht="13" x14ac:dyDescent="0.25">
      <c r="A7" s="181" t="s">
        <v>245</v>
      </c>
      <c r="B7" s="5" t="s">
        <v>246</v>
      </c>
      <c r="C7" s="3" t="s">
        <v>7</v>
      </c>
      <c r="D7" s="183">
        <v>4</v>
      </c>
      <c r="E7" s="184"/>
      <c r="F7" s="185">
        <f t="shared" si="0"/>
        <v>0</v>
      </c>
    </row>
    <row r="8" spans="1:6" ht="26" x14ac:dyDescent="0.25">
      <c r="A8" s="181" t="s">
        <v>247</v>
      </c>
      <c r="B8" s="5" t="s">
        <v>248</v>
      </c>
      <c r="C8" s="3" t="s">
        <v>9</v>
      </c>
      <c r="D8" s="183">
        <v>14</v>
      </c>
      <c r="E8" s="184"/>
      <c r="F8" s="185">
        <f t="shared" si="0"/>
        <v>0</v>
      </c>
    </row>
    <row r="9" spans="1:6" ht="13" x14ac:dyDescent="0.3">
      <c r="A9" s="187"/>
      <c r="B9" s="188" t="s">
        <v>249</v>
      </c>
      <c r="C9" s="187"/>
      <c r="D9" s="187"/>
      <c r="E9" s="189"/>
      <c r="F9" s="190">
        <f>SUM(F3:F8)</f>
        <v>0</v>
      </c>
    </row>
  </sheetData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ATP INFO</cp:lastModifiedBy>
  <dcterms:created xsi:type="dcterms:W3CDTF">2026-01-26T12:57:55Z</dcterms:created>
  <dcterms:modified xsi:type="dcterms:W3CDTF">2026-03-18T11:52:46Z</dcterms:modified>
</cp:coreProperties>
</file>