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ptin\Documents\PEQIP\PM\Travaux\Ecoles\Kasai central\3e groupe\Wash\"/>
    </mc:Choice>
  </mc:AlternateContent>
  <xr:revisionPtr revIDLastSave="0" documentId="8_{5B919402-003C-4EBF-9671-9783B565DD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5" r:id="rId1"/>
    <sheet name="Sanitaire " sheetId="8" r:id="rId2"/>
    <sheet name="Forage" sheetId="6" r:id="rId3"/>
    <sheet name="CLO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72" i="8"/>
  <c r="F71" i="8"/>
  <c r="F70" i="8"/>
  <c r="F69" i="8"/>
  <c r="F68" i="8"/>
  <c r="F67" i="8"/>
  <c r="F66" i="8"/>
  <c r="F63" i="8"/>
  <c r="F62" i="8"/>
  <c r="F61" i="8"/>
  <c r="F56" i="8"/>
  <c r="F57" i="8" s="1"/>
  <c r="D53" i="8"/>
  <c r="F53" i="8" s="1"/>
  <c r="F52" i="8"/>
  <c r="D51" i="8"/>
  <c r="F51" i="8" s="1"/>
  <c r="F48" i="8"/>
  <c r="F45" i="8"/>
  <c r="F44" i="8"/>
  <c r="F43" i="8"/>
  <c r="F46" i="8" s="1"/>
  <c r="D40" i="8"/>
  <c r="F40" i="8" s="1"/>
  <c r="D39" i="8"/>
  <c r="F39" i="8" s="1"/>
  <c r="D38" i="8"/>
  <c r="D37" i="8"/>
  <c r="F37" i="8" s="1"/>
  <c r="D36" i="8"/>
  <c r="D49" i="8" s="1"/>
  <c r="F49" i="8" s="1"/>
  <c r="D33" i="8"/>
  <c r="F33" i="8" s="1"/>
  <c r="D32" i="8"/>
  <c r="F32" i="8" s="1"/>
  <c r="F34" i="8" s="1"/>
  <c r="F26" i="8"/>
  <c r="F25" i="8"/>
  <c r="D24" i="8"/>
  <c r="F24" i="8" s="1"/>
  <c r="F23" i="8"/>
  <c r="F22" i="8"/>
  <c r="D19" i="8"/>
  <c r="F19" i="8" s="1"/>
  <c r="D18" i="8"/>
  <c r="F18" i="8" s="1"/>
  <c r="D17" i="8"/>
  <c r="F17" i="8" s="1"/>
  <c r="D16" i="8"/>
  <c r="F16" i="8" s="1"/>
  <c r="D15" i="8"/>
  <c r="F15" i="8" s="1"/>
  <c r="F20" i="8" s="1"/>
  <c r="D12" i="8"/>
  <c r="F12" i="8" s="1"/>
  <c r="D11" i="8"/>
  <c r="F11" i="8" s="1"/>
  <c r="D10" i="8"/>
  <c r="F10" i="8" s="1"/>
  <c r="D9" i="8"/>
  <c r="F9" i="8" s="1"/>
  <c r="D8" i="8"/>
  <c r="F8" i="8" s="1"/>
  <c r="F4" i="8"/>
  <c r="F5" i="8" s="1"/>
  <c r="F38" i="8" l="1"/>
  <c r="D50" i="8"/>
  <c r="F50" i="8" s="1"/>
  <c r="F73" i="8"/>
  <c r="F64" i="8"/>
  <c r="F27" i="8"/>
  <c r="F54" i="8"/>
  <c r="F13" i="8"/>
  <c r="F28" i="8" s="1"/>
  <c r="F74" i="8"/>
  <c r="F36" i="8"/>
  <c r="F41" i="8" s="1"/>
  <c r="F9" i="7"/>
  <c r="F8" i="7"/>
  <c r="F7" i="7"/>
  <c r="F6" i="7"/>
  <c r="F5" i="7"/>
  <c r="F4" i="7"/>
  <c r="F10" i="7" s="1"/>
  <c r="F58" i="8" l="1"/>
  <c r="F76" i="8"/>
  <c r="D3" i="5" s="1"/>
  <c r="D5" i="5"/>
  <c r="B4" i="5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46" i="6" l="1"/>
  <c r="F40" i="6"/>
  <c r="F27" i="6"/>
  <c r="F18" i="6"/>
  <c r="F58" i="6"/>
  <c r="F13" i="6"/>
  <c r="F53" i="6"/>
  <c r="F35" i="6"/>
  <c r="F59" i="6" l="1"/>
  <c r="D4" i="5" s="1"/>
  <c r="D6" i="5" l="1"/>
</calcChain>
</file>

<file path=xl/sharedStrings.xml><?xml version="1.0" encoding="utf-8"?>
<sst xmlns="http://schemas.openxmlformats.org/spreadsheetml/2006/main" count="350" uniqueCount="253">
  <si>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</si>
  <si>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</si>
  <si>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</si>
  <si>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</si>
  <si>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</si>
  <si>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</si>
  <si>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</si>
  <si>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</si>
  <si>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</si>
  <si>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</si>
  <si>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</si>
  <si>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</si>
  <si>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</si>
  <si>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</si>
  <si>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</si>
  <si>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</si>
  <si>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</si>
  <si>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</si>
  <si>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</si>
  <si>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</si>
  <si>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</si>
  <si>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</si>
  <si>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</si>
  <si>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</si>
  <si>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</si>
  <si>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</si>
  <si>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</si>
  <si>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</si>
  <si>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</si>
  <si>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</si>
  <si>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</si>
  <si>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</si>
  <si>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</si>
  <si>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</si>
  <si>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</si>
  <si>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</si>
  <si>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</si>
  <si>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</si>
  <si>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</si>
  <si>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</si>
  <si>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</si>
  <si>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</si>
  <si>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</si>
  <si>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</si>
  <si>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</si>
  <si>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</si>
  <si>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</si>
  <si>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</si>
  <si>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</si>
  <si>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</si>
  <si>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</si>
  <si>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</si>
  <si>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</si>
  <si>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</si>
  <si>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</si>
  <si>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</si>
  <si>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</si>
  <si>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</si>
  <si>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</si>
  <si>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</si>
  <si>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</si>
  <si>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</si>
  <si>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</si>
  <si>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</si>
  <si>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</si>
  <si>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</si>
  <si>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</si>
  <si>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</si>
  <si>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</si>
  <si>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</si>
  <si>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</si>
  <si>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</si>
  <si>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</si>
  <si>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</si>
  <si>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</si>
  <si>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</si>
  <si>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</si>
  <si>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</si>
  <si>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</si>
  <si>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</si>
  <si>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</si>
  <si>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</si>
  <si>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</si>
  <si>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</si>
  <si>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</si>
  <si>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</si>
  <si>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</si>
  <si>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</si>
  <si>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</si>
  <si>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</si>
  <si>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</si>
  <si>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</si>
  <si>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</si>
  <si>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</si>
  <si>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</si>
  <si>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</si>
  <si>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</si>
  <si>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</si>
  <si>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</si>
  <si>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</si>
  <si>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</si>
  <si>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</si>
  <si>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</si>
  <si>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</si>
  <si>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</si>
  <si>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</si>
  <si>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</si>
  <si>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</si>
  <si>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</si>
  <si>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</si>
  <si>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</si>
  <si>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</si>
  <si>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</si>
  <si>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</si>
  <si>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</si>
  <si>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</si>
  <si>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</si>
  <si>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</si>
  <si>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</si>
  <si>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</si>
  <si>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</si>
  <si>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</si>
  <si>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</si>
  <si>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</si>
  <si>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</si>
  <si>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</si>
  <si>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</si>
  <si>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</si>
  <si>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</si>
  <si>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</si>
  <si>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</si>
  <si>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</si>
  <si>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</si>
  <si>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</si>
  <si>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</si>
  <si>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</si>
  <si>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</si>
  <si>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</si>
  <si>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</si>
  <si>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</si>
  <si>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</si>
  <si>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</si>
  <si>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</si>
  <si>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</si>
  <si>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</si>
  <si>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</si>
  <si>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</si>
  <si>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</si>
  <si>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</si>
  <si>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</si>
  <si>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</si>
  <si>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</si>
  <si>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</si>
  <si>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</si>
  <si>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</si>
  <si>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</si>
  <si>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</si>
  <si>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</si>
  <si>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</si>
  <si>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</si>
  <si>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</si>
  <si>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</si>
  <si>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</si>
  <si>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</si>
  <si>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</si>
  <si>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</si>
  <si>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</si>
  <si>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</si>
  <si>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</si>
  <si>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</si>
  <si>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</si>
  <si>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</si>
  <si>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</si>
  <si>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</si>
  <si>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</si>
  <si>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</si>
  <si>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</si>
  <si>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</si>
  <si>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</si>
  <si>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</si>
  <si>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</si>
  <si>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</si>
  <si>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</si>
  <si>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</si>
  <si>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</si>
  <si>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</si>
  <si>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</si>
  <si>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</si>
  <si>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</si>
  <si>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</si>
  <si>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</si>
  <si>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</si>
  <si>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</si>
  <si>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</si>
  <si>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 xml:space="preserve"> FORAGE  DE 80 METRES                      </t>
  </si>
  <si>
    <t xml:space="preserve"> ml</t>
  </si>
  <si>
    <t>C</t>
  </si>
  <si>
    <t>CLOTURE POUR FORAGE</t>
  </si>
  <si>
    <t>Construction d'un clôture pour forage de 14 ml</t>
  </si>
  <si>
    <t>Béton d'encrage pour colonnjhe</t>
  </si>
  <si>
    <t>m3</t>
  </si>
  <si>
    <t>Fondation en bloc plein de 20d'une profondeur de 0,88 m y compris tout suggestions de pose</t>
  </si>
  <si>
    <t>1.4</t>
  </si>
  <si>
    <t>Chape pour fondation</t>
  </si>
  <si>
    <t>1.5</t>
  </si>
  <si>
    <t>Cloture en tube metallique de 0,20 hauteur2,2 avec colonne metallique de 0,40*0,60 hauteur 2,2 avec colonne metallique de 0,40*0,60 hauteur 2,20 y compris tout sugestions de pose</t>
  </si>
  <si>
    <t>1.6</t>
  </si>
  <si>
    <t>Fo et Po portaill en tube matallique 2*2</t>
  </si>
  <si>
    <t>1.7</t>
  </si>
  <si>
    <t>Fo et Po de concertina de 0,25 sur toute la cloture y compris tout sugestions de pose</t>
  </si>
  <si>
    <t xml:space="preserve">TOTAL CONSTRUCTION D'UN CLOTURE </t>
  </si>
  <si>
    <t>Béton des propretés en BB dosé à 150 kgs/m³, épaisseur = 0,05 m</t>
  </si>
  <si>
    <t>1.1.5</t>
  </si>
  <si>
    <t xml:space="preserve">Sous-total Fondation  </t>
  </si>
  <si>
    <t>Colonnes en BA dosé 350kg/m³</t>
  </si>
  <si>
    <t>Béton armé pour poutre ( 0,20m*0,40m) dosé à 350kg/m³ supportant la dalle de la citerne</t>
  </si>
  <si>
    <t>1.2.5</t>
  </si>
  <si>
    <t xml:space="preserve">Sous-total Elévation  </t>
  </si>
  <si>
    <t>Sous-total charpente et couverture</t>
  </si>
  <si>
    <t>TOTAL GROS ŒUVRE</t>
  </si>
  <si>
    <t>Revêtements Sol</t>
  </si>
  <si>
    <t>Fourniture et pose carreau anti dérapant</t>
  </si>
  <si>
    <t>Fourniture et pose beton strié pour rampe</t>
  </si>
  <si>
    <t>Sous-total Revêtements Sol</t>
  </si>
  <si>
    <t>Revêtements mur</t>
  </si>
  <si>
    <t>2.2.2</t>
  </si>
  <si>
    <t>2.2.3</t>
  </si>
  <si>
    <t>2.2.4</t>
  </si>
  <si>
    <t>Enduit tyrolien teinté sur murs extérieurs dosé à 400kg/m³</t>
  </si>
  <si>
    <t>2.2.5</t>
  </si>
  <si>
    <t>Sous-total Revêtements mur</t>
  </si>
  <si>
    <t>Fo et Po Portes pleines sur encadrements métalliques de 0,75 m x 2,00 m avec serrure</t>
  </si>
  <si>
    <t>Fo et Po imposte métallique vitrée de 0,8 m x 0,6 m avec bascule</t>
  </si>
  <si>
    <t>Echelle métallique pour acceder à la zone de stockage d'eau</t>
  </si>
  <si>
    <t>Sous-total Menuiseries</t>
  </si>
  <si>
    <t>2.4.0</t>
  </si>
  <si>
    <t xml:space="preserve">Préparation  des surfaces &amp; Masticage parois de murs + sous dallage </t>
  </si>
  <si>
    <t>2.4.6</t>
  </si>
  <si>
    <t>Sous-total Peinture</t>
  </si>
  <si>
    <t>Citerne alimentaire circulaire d'eau en matiere thermo plastic de 2500L au dessus de la dalle en beton armé de saniatire y compris accessoirs de pose</t>
  </si>
  <si>
    <t>Sous-total Stockage d'eau</t>
  </si>
  <si>
    <t>TOTAL SECOND ŒUVRE</t>
  </si>
  <si>
    <t>Construction fosse septique type A pour 150 Usagers</t>
  </si>
  <si>
    <t xml:space="preserve">Fo et Po Tuyau PVC + coude + Té diamètre 110 mm pour evacuation des eaux vannes  y compris accessoires </t>
  </si>
  <si>
    <t xml:space="preserve">Fo et Po Tuyau PVC + coude + Té diamètre 63 mm pour evacuation des eaux usées et ventilation des fosses y compris accessoires </t>
  </si>
  <si>
    <t>Bac à douche en porcelaine avec robinet</t>
  </si>
  <si>
    <t xml:space="preserve">Mono bloc et douche PMR y compris accessoires </t>
  </si>
  <si>
    <t>TOTAL FOSSE SEPTIQUE  PUIT PERDANT ET PLOMBERIE</t>
  </si>
  <si>
    <t>Fouille</t>
  </si>
  <si>
    <t>m2</t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</si>
  <si>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</si>
  <si>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</si>
  <si>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m</t>
    </r>
    <r>
      <rPr>
        <vertAlign val="superscript"/>
        <sz val="9"/>
        <color theme="1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</si>
</sst>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C_-;\-* #,##0.00\ _F_C_-;_-* &quot;-&quot;??\ _F_C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4" fillId="0" borderId="0" xfId="0" applyFont="1"/>
    <xf numFmtId="0" fontId="5" fillId="12" borderId="20" xfId="2" applyFont="1" applyFill="1" applyBorder="1" applyAlignment="1">
      <alignment horizontal="center" vertical="center" wrapText="1"/>
    </xf>
    <xf numFmtId="0" fontId="5" fillId="12" borderId="21" xfId="2" applyFont="1" applyFill="1" applyBorder="1" applyAlignment="1">
      <alignment horizontal="center" vertical="center" wrapText="1"/>
    </xf>
    <xf numFmtId="0" fontId="5" fillId="12" borderId="2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2" fontId="5" fillId="2" borderId="3" xfId="2" applyNumberFormat="1" applyFont="1" applyFill="1" applyBorder="1" applyAlignment="1">
      <alignment horizontal="center" vertical="center" wrapText="1"/>
    </xf>
    <xf numFmtId="0" fontId="6" fillId="3" borderId="17" xfId="0" applyFont="1" applyFill="1" applyBorder="1"/>
    <xf numFmtId="0" fontId="6" fillId="3" borderId="18" xfId="0" applyFont="1" applyFill="1" applyBorder="1"/>
    <xf numFmtId="2" fontId="6" fillId="3" borderId="19" xfId="0" applyNumberFormat="1" applyFont="1" applyFill="1" applyBorder="1"/>
    <xf numFmtId="0" fontId="5" fillId="9" borderId="44" xfId="2" applyFont="1" applyFill="1" applyBorder="1" applyAlignment="1">
      <alignment horizontal="center" vertical="center" wrapText="1"/>
    </xf>
    <xf numFmtId="0" fontId="5" fillId="9" borderId="45" xfId="2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vertical="center" wrapText="1"/>
    </xf>
    <xf numFmtId="0" fontId="5" fillId="5" borderId="46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/>
    </xf>
    <xf numFmtId="164" fontId="7" fillId="5" borderId="2" xfId="3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/>
    </xf>
    <xf numFmtId="164" fontId="7" fillId="0" borderId="2" xfId="3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6" borderId="47" xfId="0" applyFont="1" applyFill="1" applyBorder="1" applyAlignment="1">
      <alignment vertical="center" wrapText="1"/>
    </xf>
    <xf numFmtId="0" fontId="7" fillId="4" borderId="4" xfId="2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164" fontId="7" fillId="4" borderId="4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/>
    </xf>
    <xf numFmtId="0" fontId="6" fillId="13" borderId="2" xfId="0" applyFont="1" applyFill="1" applyBorder="1"/>
    <xf numFmtId="0" fontId="6" fillId="13" borderId="2" xfId="0" applyFont="1" applyFill="1" applyBorder="1" applyAlignment="1">
      <alignment vertical="center"/>
    </xf>
    <xf numFmtId="164" fontId="6" fillId="13" borderId="2" xfId="0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left" vertical="top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6" fillId="13" borderId="35" xfId="0" applyFont="1" applyFill="1" applyBorder="1"/>
    <xf numFmtId="0" fontId="6" fillId="13" borderId="17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6" fillId="7" borderId="23" xfId="0" applyFont="1" applyFill="1" applyBorder="1"/>
    <xf numFmtId="0" fontId="6" fillId="7" borderId="36" xfId="0" applyFon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3" fontId="6" fillId="7" borderId="37" xfId="0" applyNumberFormat="1" applyFont="1" applyFill="1" applyBorder="1" applyAlignment="1">
      <alignment horizontal="right"/>
    </xf>
    <xf numFmtId="2" fontId="6" fillId="7" borderId="25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6" fillId="7" borderId="38" xfId="0" applyNumberFormat="1" applyFont="1" applyFill="1" applyBorder="1" applyAlignment="1">
      <alignment horizontal="right"/>
    </xf>
    <xf numFmtId="0" fontId="6" fillId="0" borderId="26" xfId="0" applyFont="1" applyBorder="1"/>
    <xf numFmtId="0" fontId="6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6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6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6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6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6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6" fillId="0" borderId="39" xfId="0" applyFont="1" applyBorder="1" applyAlignment="1">
      <alignment horizontal="left"/>
    </xf>
    <xf numFmtId="0" fontId="4" fillId="0" borderId="12" xfId="0" applyFont="1" applyBorder="1"/>
    <xf numFmtId="0" fontId="6" fillId="7" borderId="1" xfId="0" applyFont="1" applyFill="1" applyBorder="1"/>
    <xf numFmtId="0" fontId="4" fillId="7" borderId="2" xfId="0" applyFont="1" applyFill="1" applyBorder="1"/>
    <xf numFmtId="3" fontId="4" fillId="7" borderId="6" xfId="0" applyNumberFormat="1" applyFont="1" applyFill="1" applyBorder="1"/>
    <xf numFmtId="2" fontId="6" fillId="7" borderId="3" xfId="0" applyNumberFormat="1" applyFont="1" applyFill="1" applyBorder="1"/>
    <xf numFmtId="0" fontId="6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9" fillId="3" borderId="43" xfId="0" applyNumberFormat="1" applyFont="1" applyFill="1" applyBorder="1"/>
    <xf numFmtId="0" fontId="8" fillId="0" borderId="0" xfId="4" applyFont="1" applyAlignment="1">
      <alignment horizontal="center" vertical="center"/>
    </xf>
    <xf numFmtId="2" fontId="8" fillId="0" borderId="0" xfId="4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center" wrapText="1"/>
    </xf>
    <xf numFmtId="2" fontId="5" fillId="9" borderId="2" xfId="2" applyNumberFormat="1" applyFont="1" applyFill="1" applyBorder="1" applyAlignment="1">
      <alignment horizontal="center" vertical="center" wrapText="1"/>
    </xf>
    <xf numFmtId="2" fontId="5" fillId="9" borderId="3" xfId="2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2" fontId="4" fillId="2" borderId="0" xfId="0" applyNumberFormat="1" applyFont="1" applyFill="1" applyAlignment="1">
      <alignment horizontal="center"/>
    </xf>
    <xf numFmtId="2" fontId="4" fillId="2" borderId="1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2" fontId="7" fillId="4" borderId="3" xfId="3" applyNumberFormat="1" applyFont="1" applyFill="1" applyBorder="1" applyAlignment="1">
      <alignment horizontal="right" vertical="center" wrapText="1"/>
    </xf>
    <xf numFmtId="2" fontId="11" fillId="7" borderId="1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2" fontId="7" fillId="4" borderId="2" xfId="3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2" fontId="11" fillId="7" borderId="5" xfId="0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2" fontId="4" fillId="0" borderId="0" xfId="0" applyNumberFormat="1" applyFont="1" applyAlignment="1">
      <alignment horizontal="center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4" fillId="0" borderId="0" xfId="2" applyFont="1"/>
    <xf numFmtId="2" fontId="11" fillId="7" borderId="3" xfId="0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2" fontId="11" fillId="5" borderId="4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2" fontId="7" fillId="4" borderId="2" xfId="1" applyNumberFormat="1" applyFont="1" applyFill="1" applyBorder="1" applyAlignment="1">
      <alignment horizontal="center" vertical="center"/>
    </xf>
    <xf numFmtId="2" fontId="7" fillId="4" borderId="3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2" fontId="7" fillId="0" borderId="2" xfId="3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top"/>
    </xf>
    <xf numFmtId="2" fontId="7" fillId="4" borderId="2" xfId="3" applyNumberFormat="1" applyFont="1" applyFill="1" applyBorder="1" applyAlignment="1">
      <alignment horizontal="right" vertical="center" wrapText="1"/>
    </xf>
    <xf numFmtId="2" fontId="7" fillId="4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vertical="center" wrapText="1"/>
    </xf>
    <xf numFmtId="2" fontId="7" fillId="0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4" fillId="7" borderId="2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right"/>
    </xf>
    <xf numFmtId="0" fontId="7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2" fontId="4" fillId="10" borderId="0" xfId="0" applyNumberFormat="1" applyFont="1" applyFill="1" applyAlignment="1">
      <alignment horizontal="center"/>
    </xf>
    <xf numFmtId="2" fontId="6" fillId="10" borderId="10" xfId="0" applyNumberFormat="1" applyFont="1" applyFill="1" applyBorder="1" applyAlignment="1">
      <alignment horizontal="right"/>
    </xf>
    <xf numFmtId="0" fontId="11" fillId="5" borderId="2" xfId="0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4" fillId="11" borderId="17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24" xfId="0" applyFont="1" applyFill="1" applyBorder="1" applyAlignment="1">
      <alignment horizontal="center" vertical="top"/>
    </xf>
    <xf numFmtId="0" fontId="7" fillId="4" borderId="48" xfId="0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view="pageBreakPreview" zoomScaleNormal="100" zoomScaleSheetLayoutView="100" workbookViewId="0">
      <selection activeCell="D16" sqref="D16"/>
    </sheetView>
  </sheetViews>
  <sheetFormatPr baseColWidth="10" defaultColWidth="8.90625" defaultRowHeight="11.5" x14ac:dyDescent="0.25"/>
  <cols>
    <col min="1" max="1" width="3.36328125" style="1" customWidth="1"/>
    <col min="2" max="2" width="32.08984375" style="1" customWidth="1"/>
    <col min="3" max="3" width="16.36328125" style="1" customWidth="1"/>
    <col min="4" max="4" width="11.453125" style="1" bestFit="1" customWidth="1"/>
    <col min="5" max="16384" width="8.90625" style="1"/>
  </cols>
  <sheetData>
    <row r="1" spans="1:4" ht="12" thickBot="1" x14ac:dyDescent="0.3">
      <c r="A1" s="188" t="s">
        <v>96</v>
      </c>
      <c r="B1" s="189"/>
      <c r="C1" s="189"/>
      <c r="D1" s="190"/>
    </row>
    <row r="2" spans="1:4" x14ac:dyDescent="0.25">
      <c r="A2" s="2" t="s">
        <v>0</v>
      </c>
      <c r="B2" s="3" t="s">
        <v>1</v>
      </c>
      <c r="C2" s="3" t="s">
        <v>97</v>
      </c>
      <c r="D2" s="4" t="s">
        <v>98</v>
      </c>
    </row>
    <row r="3" spans="1:4" x14ac:dyDescent="0.25">
      <c r="A3" s="5" t="s">
        <v>99</v>
      </c>
      <c r="B3" s="6" t="s">
        <v>193</v>
      </c>
      <c r="C3" s="7">
        <v>1</v>
      </c>
      <c r="D3" s="8">
        <f>'Sanitaire '!F76</f>
        <v>0</v>
      </c>
    </row>
    <row r="4" spans="1:4" x14ac:dyDescent="0.25">
      <c r="A4" s="5" t="s">
        <v>100</v>
      </c>
      <c r="B4" s="6" t="str">
        <f>Forage!A1</f>
        <v xml:space="preserve"> FORAGE  DE 80 METRES                      </v>
      </c>
      <c r="C4" s="7">
        <v>1</v>
      </c>
      <c r="D4" s="8">
        <f>+Forage!F59</f>
        <v>0</v>
      </c>
    </row>
    <row r="5" spans="1:4" ht="12" thickBot="1" x14ac:dyDescent="0.3">
      <c r="A5" s="5" t="s">
        <v>196</v>
      </c>
      <c r="B5" s="6" t="s">
        <v>197</v>
      </c>
      <c r="C5" s="7">
        <v>1</v>
      </c>
      <c r="D5" s="8">
        <f>+CLOTURE!F10</f>
        <v>0</v>
      </c>
    </row>
    <row r="6" spans="1:4" ht="12" thickBot="1" x14ac:dyDescent="0.3">
      <c r="A6" s="9"/>
      <c r="B6" s="10" t="s">
        <v>192</v>
      </c>
      <c r="C6" s="10"/>
      <c r="D6" s="11">
        <f>SUM(D3:D5)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D792-9255-4F4A-93F7-305ECB34E1B4}">
  <dimension ref="A1:G76"/>
  <sheetViews>
    <sheetView view="pageBreakPreview" topLeftCell="A40" zoomScale="102" zoomScaleNormal="102" zoomScaleSheetLayoutView="102" workbookViewId="0">
      <selection activeCell="A13" sqref="A13:E13"/>
    </sheetView>
  </sheetViews>
  <sheetFormatPr baseColWidth="10" defaultColWidth="10.90625" defaultRowHeight="11.5" x14ac:dyDescent="0.25"/>
  <cols>
    <col min="1" max="1" width="6.90625" style="1" customWidth="1"/>
    <col min="2" max="2" width="48.7265625" style="1" bestFit="1" customWidth="1"/>
    <col min="3" max="3" width="8.1796875" style="1" customWidth="1"/>
    <col min="4" max="4" width="10.54296875" style="186" customWidth="1"/>
    <col min="5" max="5" width="13" style="137" customWidth="1"/>
    <col min="6" max="6" width="12.1796875" style="187" customWidth="1"/>
    <col min="7" max="16384" width="10.90625" style="1"/>
  </cols>
  <sheetData>
    <row r="1" spans="1:7" ht="18.5" customHeight="1" thickBot="1" x14ac:dyDescent="0.3">
      <c r="A1" s="213" t="s">
        <v>18</v>
      </c>
      <c r="B1" s="214"/>
      <c r="C1" s="214"/>
      <c r="D1" s="214"/>
      <c r="E1" s="214"/>
      <c r="F1" s="215"/>
    </row>
    <row r="2" spans="1:7" x14ac:dyDescent="0.25">
      <c r="A2" s="108" t="s">
        <v>0</v>
      </c>
      <c r="B2" s="109" t="s">
        <v>1</v>
      </c>
      <c r="C2" s="109" t="s">
        <v>2</v>
      </c>
      <c r="D2" s="110" t="s">
        <v>3</v>
      </c>
      <c r="E2" s="110" t="s">
        <v>4</v>
      </c>
      <c r="F2" s="111" t="s">
        <v>5</v>
      </c>
    </row>
    <row r="3" spans="1:7" x14ac:dyDescent="0.25">
      <c r="A3" s="112" t="s">
        <v>19</v>
      </c>
      <c r="B3" s="113" t="s">
        <v>20</v>
      </c>
      <c r="C3" s="216"/>
      <c r="D3" s="216"/>
      <c r="E3" s="114"/>
      <c r="F3" s="115"/>
    </row>
    <row r="4" spans="1:7" x14ac:dyDescent="0.25">
      <c r="A4" s="116">
        <v>0</v>
      </c>
      <c r="B4" s="117" t="s">
        <v>21</v>
      </c>
      <c r="C4" s="118" t="s">
        <v>6</v>
      </c>
      <c r="D4" s="119">
        <v>1</v>
      </c>
      <c r="E4" s="119"/>
      <c r="F4" s="120">
        <f t="shared" ref="F4" si="0">D4*E4</f>
        <v>0</v>
      </c>
    </row>
    <row r="5" spans="1:7" ht="12" x14ac:dyDescent="0.25">
      <c r="A5" s="196" t="s">
        <v>22</v>
      </c>
      <c r="B5" s="197"/>
      <c r="C5" s="197"/>
      <c r="D5" s="197"/>
      <c r="E5" s="197"/>
      <c r="F5" s="121">
        <f>SUM(F4)</f>
        <v>0</v>
      </c>
    </row>
    <row r="6" spans="1:7" x14ac:dyDescent="0.25">
      <c r="A6" s="122">
        <v>1</v>
      </c>
      <c r="B6" s="113" t="s">
        <v>23</v>
      </c>
      <c r="C6" s="210"/>
      <c r="D6" s="210"/>
      <c r="E6" s="123"/>
      <c r="F6" s="124"/>
    </row>
    <row r="7" spans="1:7" x14ac:dyDescent="0.25">
      <c r="A7" s="125" t="s">
        <v>52</v>
      </c>
      <c r="B7" s="126" t="s">
        <v>25</v>
      </c>
      <c r="C7" s="217"/>
      <c r="D7" s="217"/>
      <c r="E7" s="127"/>
      <c r="F7" s="128"/>
    </row>
    <row r="8" spans="1:7" ht="14" x14ac:dyDescent="0.25">
      <c r="A8" s="129" t="s">
        <v>70</v>
      </c>
      <c r="B8" s="130" t="s">
        <v>27</v>
      </c>
      <c r="C8" s="131" t="s">
        <v>251</v>
      </c>
      <c r="D8" s="132">
        <f>53.41*0.6*0.8</f>
        <v>25.636800000000001</v>
      </c>
      <c r="E8" s="132"/>
      <c r="F8" s="120">
        <f>D8*E8</f>
        <v>0</v>
      </c>
    </row>
    <row r="9" spans="1:7" ht="14.5" x14ac:dyDescent="0.25">
      <c r="A9" s="129" t="s">
        <v>71</v>
      </c>
      <c r="B9" s="130" t="s">
        <v>211</v>
      </c>
      <c r="C9" s="131" t="s">
        <v>252</v>
      </c>
      <c r="D9" s="132">
        <f>53.41*0.6*0.05</f>
        <v>1.6023000000000001</v>
      </c>
      <c r="E9" s="132"/>
      <c r="F9" s="120">
        <f>D9*E9</f>
        <v>0</v>
      </c>
    </row>
    <row r="10" spans="1:7" ht="14" x14ac:dyDescent="0.25">
      <c r="A10" s="129" t="s">
        <v>72</v>
      </c>
      <c r="B10" s="133" t="s">
        <v>67</v>
      </c>
      <c r="C10" s="131" t="s">
        <v>251</v>
      </c>
      <c r="D10" s="132">
        <f>53.41*0.8*0.4</f>
        <v>17.091200000000001</v>
      </c>
      <c r="E10" s="132"/>
      <c r="F10" s="120">
        <f t="shared" ref="F10:F12" si="1">D10*E10</f>
        <v>0</v>
      </c>
    </row>
    <row r="11" spans="1:7" ht="23" x14ac:dyDescent="0.25">
      <c r="A11" s="129" t="s">
        <v>73</v>
      </c>
      <c r="B11" s="133" t="s">
        <v>68</v>
      </c>
      <c r="C11" s="131" t="s">
        <v>251</v>
      </c>
      <c r="D11" s="132">
        <f>(0.4*0.4*0.8)*12</f>
        <v>1.5360000000000005</v>
      </c>
      <c r="E11" s="132"/>
      <c r="F11" s="120">
        <f t="shared" si="1"/>
        <v>0</v>
      </c>
    </row>
    <row r="12" spans="1:7" ht="14" x14ac:dyDescent="0.25">
      <c r="A12" s="129" t="s">
        <v>212</v>
      </c>
      <c r="B12" s="133" t="s">
        <v>69</v>
      </c>
      <c r="C12" s="131" t="s">
        <v>251</v>
      </c>
      <c r="D12" s="132">
        <f>11.05*3.5*0.07</f>
        <v>2.7072500000000006</v>
      </c>
      <c r="E12" s="132"/>
      <c r="F12" s="120">
        <f t="shared" si="1"/>
        <v>0</v>
      </c>
    </row>
    <row r="13" spans="1:7" ht="12" x14ac:dyDescent="0.25">
      <c r="A13" s="196" t="s">
        <v>213</v>
      </c>
      <c r="B13" s="197"/>
      <c r="C13" s="197"/>
      <c r="D13" s="197"/>
      <c r="E13" s="197"/>
      <c r="F13" s="134">
        <f>SUM(F8:F12)</f>
        <v>0</v>
      </c>
    </row>
    <row r="14" spans="1:7" x14ac:dyDescent="0.25">
      <c r="A14" s="135" t="s">
        <v>24</v>
      </c>
      <c r="B14" s="136" t="s">
        <v>32</v>
      </c>
      <c r="C14" s="209"/>
      <c r="D14" s="209"/>
      <c r="F14" s="138"/>
    </row>
    <row r="15" spans="1:7" ht="14" x14ac:dyDescent="0.25">
      <c r="A15" s="139" t="s">
        <v>26</v>
      </c>
      <c r="B15" s="133" t="s">
        <v>34</v>
      </c>
      <c r="C15" s="131" t="s">
        <v>251</v>
      </c>
      <c r="D15" s="132">
        <f>(41.1*0.15*3)</f>
        <v>18.495000000000001</v>
      </c>
      <c r="E15" s="132"/>
      <c r="F15" s="120">
        <f t="shared" ref="F15:F19" si="2">D15*E15</f>
        <v>0</v>
      </c>
      <c r="G15" s="140"/>
    </row>
    <row r="16" spans="1:7" ht="14" x14ac:dyDescent="0.25">
      <c r="A16" s="139" t="s">
        <v>28</v>
      </c>
      <c r="B16" s="141" t="s">
        <v>214</v>
      </c>
      <c r="C16" s="131" t="s">
        <v>251</v>
      </c>
      <c r="D16" s="132">
        <f>(0.15*0.15*3)*12</f>
        <v>0.81</v>
      </c>
      <c r="E16" s="132"/>
      <c r="F16" s="120">
        <f t="shared" si="2"/>
        <v>0</v>
      </c>
    </row>
    <row r="17" spans="1:6" ht="23" x14ac:dyDescent="0.25">
      <c r="A17" s="139" t="s">
        <v>29</v>
      </c>
      <c r="B17" s="130" t="s">
        <v>215</v>
      </c>
      <c r="C17" s="131" t="s">
        <v>251</v>
      </c>
      <c r="D17" s="132">
        <f>15*0.4*0.2</f>
        <v>1.2000000000000002</v>
      </c>
      <c r="E17" s="132"/>
      <c r="F17" s="120">
        <f t="shared" si="2"/>
        <v>0</v>
      </c>
    </row>
    <row r="18" spans="1:6" ht="14" x14ac:dyDescent="0.25">
      <c r="A18" s="139" t="s">
        <v>30</v>
      </c>
      <c r="B18" s="130" t="s">
        <v>37</v>
      </c>
      <c r="C18" s="131" t="s">
        <v>251</v>
      </c>
      <c r="D18" s="132">
        <f>(41*0.15*0.15)</f>
        <v>0.92249999999999988</v>
      </c>
      <c r="E18" s="132"/>
      <c r="F18" s="120">
        <f t="shared" si="2"/>
        <v>0</v>
      </c>
    </row>
    <row r="19" spans="1:6" ht="14" x14ac:dyDescent="0.25">
      <c r="A19" s="139" t="s">
        <v>216</v>
      </c>
      <c r="B19" s="130" t="s">
        <v>81</v>
      </c>
      <c r="C19" s="131" t="s">
        <v>251</v>
      </c>
      <c r="D19" s="132">
        <f>3.3*3.5*0.15</f>
        <v>1.7324999999999997</v>
      </c>
      <c r="E19" s="132"/>
      <c r="F19" s="120">
        <f t="shared" si="2"/>
        <v>0</v>
      </c>
    </row>
    <row r="20" spans="1:6" ht="12" x14ac:dyDescent="0.25">
      <c r="A20" s="196" t="s">
        <v>217</v>
      </c>
      <c r="B20" s="197"/>
      <c r="C20" s="197"/>
      <c r="D20" s="197"/>
      <c r="E20" s="197"/>
      <c r="F20" s="134">
        <f>SUM(F15:F19)</f>
        <v>0</v>
      </c>
    </row>
    <row r="21" spans="1:6" ht="12" x14ac:dyDescent="0.25">
      <c r="A21" s="125" t="s">
        <v>31</v>
      </c>
      <c r="B21" s="142" t="s">
        <v>50</v>
      </c>
      <c r="C21" s="143"/>
      <c r="D21" s="144"/>
      <c r="E21" s="144"/>
      <c r="F21" s="145"/>
    </row>
    <row r="22" spans="1:6" s="149" customFormat="1" ht="23" x14ac:dyDescent="0.25">
      <c r="A22" s="146" t="s">
        <v>33</v>
      </c>
      <c r="B22" s="147" t="s">
        <v>74</v>
      </c>
      <c r="C22" s="148" t="s">
        <v>8</v>
      </c>
      <c r="D22" s="132">
        <v>0.4</v>
      </c>
      <c r="E22" s="132"/>
      <c r="F22" s="120">
        <f>D22*E22</f>
        <v>0</v>
      </c>
    </row>
    <row r="23" spans="1:6" s="149" customFormat="1" x14ac:dyDescent="0.25">
      <c r="A23" s="146" t="s">
        <v>35</v>
      </c>
      <c r="B23" s="147" t="s">
        <v>13</v>
      </c>
      <c r="C23" s="148" t="s">
        <v>8</v>
      </c>
      <c r="D23" s="132">
        <v>0.23</v>
      </c>
      <c r="E23" s="132"/>
      <c r="F23" s="120">
        <f t="shared" ref="F23:F26" si="3">D23*E23</f>
        <v>0</v>
      </c>
    </row>
    <row r="24" spans="1:6" s="149" customFormat="1" ht="23" x14ac:dyDescent="0.25">
      <c r="A24" s="146" t="s">
        <v>84</v>
      </c>
      <c r="B24" s="147" t="s">
        <v>14</v>
      </c>
      <c r="C24" s="148" t="s">
        <v>7</v>
      </c>
      <c r="D24" s="132">
        <f>2.8*12*1.1</f>
        <v>36.959999999999994</v>
      </c>
      <c r="E24" s="132"/>
      <c r="F24" s="120">
        <f t="shared" si="3"/>
        <v>0</v>
      </c>
    </row>
    <row r="25" spans="1:6" s="149" customFormat="1" ht="23" x14ac:dyDescent="0.25">
      <c r="A25" s="146" t="s">
        <v>85</v>
      </c>
      <c r="B25" s="147" t="s">
        <v>15</v>
      </c>
      <c r="C25" s="148" t="s">
        <v>9</v>
      </c>
      <c r="D25" s="132">
        <v>34</v>
      </c>
      <c r="E25" s="132"/>
      <c r="F25" s="120">
        <f t="shared" si="3"/>
        <v>0</v>
      </c>
    </row>
    <row r="26" spans="1:6" s="149" customFormat="1" ht="23" x14ac:dyDescent="0.25">
      <c r="A26" s="146" t="s">
        <v>36</v>
      </c>
      <c r="B26" s="147" t="s">
        <v>10</v>
      </c>
      <c r="C26" s="148" t="s">
        <v>9</v>
      </c>
      <c r="D26" s="132">
        <v>24</v>
      </c>
      <c r="E26" s="132"/>
      <c r="F26" s="120">
        <f t="shared" si="3"/>
        <v>0</v>
      </c>
    </row>
    <row r="27" spans="1:6" ht="12" x14ac:dyDescent="0.25">
      <c r="A27" s="203" t="s">
        <v>218</v>
      </c>
      <c r="B27" s="204"/>
      <c r="C27" s="204"/>
      <c r="D27" s="204"/>
      <c r="E27" s="204"/>
      <c r="F27" s="150">
        <f>SUM(F22:F26)</f>
        <v>0</v>
      </c>
    </row>
    <row r="28" spans="1:6" ht="12" x14ac:dyDescent="0.25">
      <c r="A28" s="151"/>
      <c r="B28" s="152" t="s">
        <v>219</v>
      </c>
      <c r="C28" s="153"/>
      <c r="D28" s="154"/>
      <c r="E28" s="154"/>
      <c r="F28" s="155">
        <f>F27+F20+F13+F5</f>
        <v>0</v>
      </c>
    </row>
    <row r="29" spans="1:6" ht="12" x14ac:dyDescent="0.25">
      <c r="A29" s="199"/>
      <c r="B29" s="200"/>
      <c r="C29" s="200"/>
      <c r="D29" s="200"/>
      <c r="E29" s="200"/>
      <c r="F29" s="201"/>
    </row>
    <row r="30" spans="1:6" x14ac:dyDescent="0.25">
      <c r="A30" s="156">
        <v>2</v>
      </c>
      <c r="B30" s="157" t="s">
        <v>38</v>
      </c>
      <c r="C30" s="210"/>
      <c r="D30" s="210"/>
      <c r="E30" s="210"/>
      <c r="F30" s="211"/>
    </row>
    <row r="31" spans="1:6" x14ac:dyDescent="0.25">
      <c r="A31" s="125" t="s">
        <v>39</v>
      </c>
      <c r="B31" s="126" t="s">
        <v>220</v>
      </c>
      <c r="C31" s="158"/>
      <c r="D31" s="159"/>
      <c r="E31" s="159"/>
      <c r="F31" s="160"/>
    </row>
    <row r="32" spans="1:6" x14ac:dyDescent="0.25">
      <c r="A32" s="146" t="s">
        <v>40</v>
      </c>
      <c r="B32" s="130" t="s">
        <v>221</v>
      </c>
      <c r="C32" s="158" t="s">
        <v>7</v>
      </c>
      <c r="D32" s="159">
        <f>(12*3*1.1)</f>
        <v>39.6</v>
      </c>
      <c r="E32" s="132"/>
      <c r="F32" s="120">
        <f>D32*E32</f>
        <v>0</v>
      </c>
    </row>
    <row r="33" spans="1:6" x14ac:dyDescent="0.25">
      <c r="A33" s="146" t="s">
        <v>41</v>
      </c>
      <c r="B33" s="133" t="s">
        <v>222</v>
      </c>
      <c r="C33" s="158" t="s">
        <v>7</v>
      </c>
      <c r="D33" s="159">
        <f>(1.5*3)*2</f>
        <v>9</v>
      </c>
      <c r="E33" s="132"/>
      <c r="F33" s="120">
        <f t="shared" ref="F33" si="4">D33*E33</f>
        <v>0</v>
      </c>
    </row>
    <row r="34" spans="1:6" ht="12" x14ac:dyDescent="0.25">
      <c r="A34" s="196" t="s">
        <v>223</v>
      </c>
      <c r="B34" s="197"/>
      <c r="C34" s="197"/>
      <c r="D34" s="197"/>
      <c r="E34" s="197"/>
      <c r="F34" s="134">
        <f>SUM(F32:F33)</f>
        <v>0</v>
      </c>
    </row>
    <row r="35" spans="1:6" x14ac:dyDescent="0.25">
      <c r="A35" s="125" t="s">
        <v>43</v>
      </c>
      <c r="B35" s="126" t="s">
        <v>224</v>
      </c>
      <c r="C35" s="158"/>
      <c r="D35" s="159"/>
      <c r="E35" s="159"/>
      <c r="F35" s="160"/>
    </row>
    <row r="36" spans="1:6" x14ac:dyDescent="0.25">
      <c r="A36" s="146" t="s">
        <v>44</v>
      </c>
      <c r="B36" s="130" t="s">
        <v>75</v>
      </c>
      <c r="C36" s="158" t="s">
        <v>7</v>
      </c>
      <c r="D36" s="159">
        <f>(41.1*1*1.5)</f>
        <v>61.650000000000006</v>
      </c>
      <c r="E36" s="159"/>
      <c r="F36" s="160">
        <f t="shared" ref="F36:F40" si="5">+D36*E36</f>
        <v>0</v>
      </c>
    </row>
    <row r="37" spans="1:6" s="149" customFormat="1" ht="23" x14ac:dyDescent="0.25">
      <c r="A37" s="146" t="s">
        <v>225</v>
      </c>
      <c r="B37" s="161" t="s">
        <v>83</v>
      </c>
      <c r="C37" s="158" t="s">
        <v>7</v>
      </c>
      <c r="D37" s="132">
        <f>3.3*3.5*2*1.1</f>
        <v>25.41</v>
      </c>
      <c r="E37" s="162"/>
      <c r="F37" s="120">
        <f t="shared" si="5"/>
        <v>0</v>
      </c>
    </row>
    <row r="38" spans="1:6" x14ac:dyDescent="0.25">
      <c r="A38" s="146" t="s">
        <v>226</v>
      </c>
      <c r="B38" s="130" t="s">
        <v>76</v>
      </c>
      <c r="C38" s="158" t="s">
        <v>7</v>
      </c>
      <c r="D38" s="159">
        <f>51*1.5</f>
        <v>76.5</v>
      </c>
      <c r="E38" s="132"/>
      <c r="F38" s="160">
        <f t="shared" si="5"/>
        <v>0</v>
      </c>
    </row>
    <row r="39" spans="1:6" x14ac:dyDescent="0.25">
      <c r="A39" s="146" t="s">
        <v>227</v>
      </c>
      <c r="B39" s="130" t="s">
        <v>228</v>
      </c>
      <c r="C39" s="158" t="s">
        <v>7</v>
      </c>
      <c r="D39" s="159">
        <f>51*2</f>
        <v>102</v>
      </c>
      <c r="E39" s="132"/>
      <c r="F39" s="160">
        <f>+D39*E39</f>
        <v>0</v>
      </c>
    </row>
    <row r="40" spans="1:6" x14ac:dyDescent="0.25">
      <c r="A40" s="146" t="s">
        <v>229</v>
      </c>
      <c r="B40" s="130" t="s">
        <v>42</v>
      </c>
      <c r="C40" s="158" t="s">
        <v>7</v>
      </c>
      <c r="D40" s="159">
        <f>(41.1*2*1.5)</f>
        <v>123.30000000000001</v>
      </c>
      <c r="E40" s="132"/>
      <c r="F40" s="160">
        <f t="shared" si="5"/>
        <v>0</v>
      </c>
    </row>
    <row r="41" spans="1:6" ht="12" x14ac:dyDescent="0.25">
      <c r="A41" s="196" t="s">
        <v>230</v>
      </c>
      <c r="B41" s="197"/>
      <c r="C41" s="197"/>
      <c r="D41" s="197"/>
      <c r="E41" s="197"/>
      <c r="F41" s="134">
        <f>SUM(F36:F40)</f>
        <v>0</v>
      </c>
    </row>
    <row r="42" spans="1:6" x14ac:dyDescent="0.25">
      <c r="A42" s="125" t="s">
        <v>55</v>
      </c>
      <c r="B42" s="126" t="s">
        <v>11</v>
      </c>
      <c r="C42" s="158"/>
      <c r="D42" s="159"/>
      <c r="E42" s="159"/>
      <c r="F42" s="160"/>
    </row>
    <row r="43" spans="1:6" ht="23" x14ac:dyDescent="0.25">
      <c r="A43" s="146" t="s">
        <v>86</v>
      </c>
      <c r="B43" s="130" t="s">
        <v>231</v>
      </c>
      <c r="C43" s="158" t="s">
        <v>12</v>
      </c>
      <c r="D43" s="159">
        <v>6</v>
      </c>
      <c r="E43" s="159"/>
      <c r="F43" s="120">
        <f t="shared" ref="F43:F45" si="6">D43*E43</f>
        <v>0</v>
      </c>
    </row>
    <row r="44" spans="1:6" x14ac:dyDescent="0.25">
      <c r="A44" s="146" t="s">
        <v>87</v>
      </c>
      <c r="B44" s="130" t="s">
        <v>232</v>
      </c>
      <c r="C44" s="158" t="s">
        <v>12</v>
      </c>
      <c r="D44" s="159">
        <v>6</v>
      </c>
      <c r="E44" s="159"/>
      <c r="F44" s="120">
        <f t="shared" si="6"/>
        <v>0</v>
      </c>
    </row>
    <row r="45" spans="1:6" x14ac:dyDescent="0.25">
      <c r="A45" s="146" t="s">
        <v>88</v>
      </c>
      <c r="B45" s="130" t="s">
        <v>233</v>
      </c>
      <c r="C45" s="158" t="s">
        <v>12</v>
      </c>
      <c r="D45" s="159">
        <v>1</v>
      </c>
      <c r="E45" s="159"/>
      <c r="F45" s="120">
        <f t="shared" si="6"/>
        <v>0</v>
      </c>
    </row>
    <row r="46" spans="1:6" ht="12" x14ac:dyDescent="0.25">
      <c r="A46" s="196" t="s">
        <v>234</v>
      </c>
      <c r="B46" s="197"/>
      <c r="C46" s="197"/>
      <c r="D46" s="197"/>
      <c r="E46" s="198"/>
      <c r="F46" s="150">
        <f>SUM(F43:F45)</f>
        <v>0</v>
      </c>
    </row>
    <row r="47" spans="1:6" x14ac:dyDescent="0.25">
      <c r="A47" s="163" t="s">
        <v>56</v>
      </c>
      <c r="B47" s="164" t="s">
        <v>46</v>
      </c>
      <c r="C47" s="208"/>
      <c r="D47" s="212"/>
      <c r="F47" s="138"/>
    </row>
    <row r="48" spans="1:6" x14ac:dyDescent="0.25">
      <c r="A48" s="146" t="s">
        <v>235</v>
      </c>
      <c r="B48" s="166" t="s">
        <v>236</v>
      </c>
      <c r="C48" s="165" t="s">
        <v>7</v>
      </c>
      <c r="D48" s="167">
        <v>84.96</v>
      </c>
      <c r="E48" s="127"/>
      <c r="F48" s="168">
        <f>+D48*E48</f>
        <v>0</v>
      </c>
    </row>
    <row r="49" spans="1:6" x14ac:dyDescent="0.25">
      <c r="A49" s="146" t="s">
        <v>89</v>
      </c>
      <c r="B49" s="130" t="s">
        <v>77</v>
      </c>
      <c r="C49" s="158" t="s">
        <v>7</v>
      </c>
      <c r="D49" s="169">
        <f>+D36</f>
        <v>61.650000000000006</v>
      </c>
      <c r="E49" s="159"/>
      <c r="F49" s="120">
        <f>+D49*E49</f>
        <v>0</v>
      </c>
    </row>
    <row r="50" spans="1:6" x14ac:dyDescent="0.25">
      <c r="A50" s="146" t="s">
        <v>90</v>
      </c>
      <c r="B50" s="130" t="s">
        <v>78</v>
      </c>
      <c r="C50" s="158" t="s">
        <v>7</v>
      </c>
      <c r="D50" s="169">
        <f>+D38</f>
        <v>76.5</v>
      </c>
      <c r="E50" s="159"/>
      <c r="F50" s="120">
        <f t="shared" ref="F50:F53" si="7">+D50*E50</f>
        <v>0</v>
      </c>
    </row>
    <row r="51" spans="1:6" x14ac:dyDescent="0.25">
      <c r="A51" s="146" t="s">
        <v>91</v>
      </c>
      <c r="B51" s="130" t="s">
        <v>80</v>
      </c>
      <c r="C51" s="158" t="s">
        <v>7</v>
      </c>
      <c r="D51" s="169">
        <f>+D26</f>
        <v>24</v>
      </c>
      <c r="E51" s="159"/>
      <c r="F51" s="120">
        <f t="shared" si="7"/>
        <v>0</v>
      </c>
    </row>
    <row r="52" spans="1:6" x14ac:dyDescent="0.25">
      <c r="A52" s="146" t="s">
        <v>92</v>
      </c>
      <c r="B52" s="130" t="s">
        <v>48</v>
      </c>
      <c r="C52" s="158" t="s">
        <v>7</v>
      </c>
      <c r="D52" s="159">
        <v>15</v>
      </c>
      <c r="E52" s="159"/>
      <c r="F52" s="120">
        <f t="shared" si="7"/>
        <v>0</v>
      </c>
    </row>
    <row r="53" spans="1:6" x14ac:dyDescent="0.25">
      <c r="A53" s="146" t="s">
        <v>237</v>
      </c>
      <c r="B53" s="130" t="s">
        <v>79</v>
      </c>
      <c r="C53" s="158" t="s">
        <v>7</v>
      </c>
      <c r="D53" s="159">
        <f>(0.75*2*2)*6</f>
        <v>18</v>
      </c>
      <c r="E53" s="159"/>
      <c r="F53" s="120">
        <f t="shared" si="7"/>
        <v>0</v>
      </c>
    </row>
    <row r="54" spans="1:6" ht="12" x14ac:dyDescent="0.25">
      <c r="A54" s="196" t="s">
        <v>238</v>
      </c>
      <c r="B54" s="197"/>
      <c r="C54" s="197"/>
      <c r="D54" s="197"/>
      <c r="E54" s="198"/>
      <c r="F54" s="150">
        <f>SUM(F48:F53)</f>
        <v>0</v>
      </c>
    </row>
    <row r="55" spans="1:6" x14ac:dyDescent="0.25">
      <c r="A55" s="163" t="s">
        <v>45</v>
      </c>
      <c r="B55" s="170" t="s">
        <v>82</v>
      </c>
      <c r="C55" s="208"/>
      <c r="D55" s="208"/>
      <c r="F55" s="138"/>
    </row>
    <row r="56" spans="1:6" ht="34.5" x14ac:dyDescent="0.25">
      <c r="A56" s="146" t="s">
        <v>47</v>
      </c>
      <c r="B56" s="171" t="s">
        <v>239</v>
      </c>
      <c r="C56" s="118" t="s">
        <v>12</v>
      </c>
      <c r="D56" s="172">
        <v>1</v>
      </c>
      <c r="E56" s="172"/>
      <c r="F56" s="120">
        <f t="shared" ref="F56" si="8">D56*E56</f>
        <v>0</v>
      </c>
    </row>
    <row r="57" spans="1:6" ht="12" x14ac:dyDescent="0.25">
      <c r="A57" s="196" t="s">
        <v>240</v>
      </c>
      <c r="B57" s="197"/>
      <c r="C57" s="197"/>
      <c r="D57" s="197"/>
      <c r="E57" s="198"/>
      <c r="F57" s="150">
        <f>SUM(F56:F56)</f>
        <v>0</v>
      </c>
    </row>
    <row r="58" spans="1:6" ht="12" x14ac:dyDescent="0.25">
      <c r="A58" s="151"/>
      <c r="B58" s="152" t="s">
        <v>241</v>
      </c>
      <c r="C58" s="153"/>
      <c r="D58" s="154"/>
      <c r="E58" s="154"/>
      <c r="F58" s="155">
        <f>F57+F54+F46+F41+F34</f>
        <v>0</v>
      </c>
    </row>
    <row r="59" spans="1:6" ht="12" x14ac:dyDescent="0.25">
      <c r="A59" s="199"/>
      <c r="B59" s="200"/>
      <c r="C59" s="200"/>
      <c r="D59" s="200"/>
      <c r="E59" s="200"/>
      <c r="F59" s="201"/>
    </row>
    <row r="60" spans="1:6" x14ac:dyDescent="0.25">
      <c r="A60" s="173">
        <v>3</v>
      </c>
      <c r="B60" s="202" t="s">
        <v>51</v>
      </c>
      <c r="C60" s="202"/>
      <c r="D60" s="202"/>
      <c r="E60" s="123"/>
      <c r="F60" s="124"/>
    </row>
    <row r="61" spans="1:6" x14ac:dyDescent="0.25">
      <c r="A61" s="146" t="s">
        <v>58</v>
      </c>
      <c r="B61" s="174" t="s">
        <v>242</v>
      </c>
      <c r="C61" s="49" t="s">
        <v>6</v>
      </c>
      <c r="D61" s="175">
        <v>2</v>
      </c>
      <c r="E61" s="127"/>
      <c r="F61" s="120">
        <f t="shared" ref="F61:F63" si="9">D61*E61</f>
        <v>0</v>
      </c>
    </row>
    <row r="62" spans="1:6" x14ac:dyDescent="0.25">
      <c r="A62" s="146" t="s">
        <v>59</v>
      </c>
      <c r="B62" s="174" t="s">
        <v>53</v>
      </c>
      <c r="C62" s="49" t="s">
        <v>6</v>
      </c>
      <c r="D62" s="175">
        <v>2</v>
      </c>
      <c r="E62" s="127"/>
      <c r="F62" s="120">
        <f t="shared" si="9"/>
        <v>0</v>
      </c>
    </row>
    <row r="63" spans="1:6" x14ac:dyDescent="0.25">
      <c r="A63" s="146" t="s">
        <v>60</v>
      </c>
      <c r="B63" s="176" t="s">
        <v>54</v>
      </c>
      <c r="C63" s="49" t="s">
        <v>6</v>
      </c>
      <c r="D63" s="175">
        <v>1</v>
      </c>
      <c r="E63" s="127"/>
      <c r="F63" s="120">
        <f t="shared" si="9"/>
        <v>0</v>
      </c>
    </row>
    <row r="64" spans="1:6" ht="12" x14ac:dyDescent="0.25">
      <c r="A64" s="203" t="s">
        <v>22</v>
      </c>
      <c r="B64" s="204"/>
      <c r="C64" s="204"/>
      <c r="D64" s="204"/>
      <c r="E64" s="177"/>
      <c r="F64" s="178">
        <f>SUM(F61:F63)</f>
        <v>0</v>
      </c>
    </row>
    <row r="65" spans="1:6" x14ac:dyDescent="0.25">
      <c r="A65" s="125">
        <v>4</v>
      </c>
      <c r="B65" s="126" t="s">
        <v>16</v>
      </c>
      <c r="C65" s="205"/>
      <c r="D65" s="205"/>
      <c r="F65" s="138"/>
    </row>
    <row r="66" spans="1:6" s="149" customFormat="1" ht="23" x14ac:dyDescent="0.25">
      <c r="A66" s="146" t="s">
        <v>61</v>
      </c>
      <c r="B66" s="161" t="s">
        <v>243</v>
      </c>
      <c r="C66" s="179" t="s">
        <v>9</v>
      </c>
      <c r="D66" s="162">
        <v>60</v>
      </c>
      <c r="E66" s="162"/>
      <c r="F66" s="120">
        <f>+D66*E66</f>
        <v>0</v>
      </c>
    </row>
    <row r="67" spans="1:6" s="149" customFormat="1" ht="23" x14ac:dyDescent="0.25">
      <c r="A67" s="146" t="s">
        <v>62</v>
      </c>
      <c r="B67" s="161" t="s">
        <v>244</v>
      </c>
      <c r="C67" s="179" t="s">
        <v>9</v>
      </c>
      <c r="D67" s="162">
        <v>30</v>
      </c>
      <c r="E67" s="162"/>
      <c r="F67" s="120">
        <f>+D67*E67</f>
        <v>0</v>
      </c>
    </row>
    <row r="68" spans="1:6" s="149" customFormat="1" x14ac:dyDescent="0.25">
      <c r="A68" s="146" t="s">
        <v>63</v>
      </c>
      <c r="B68" s="161" t="s">
        <v>17</v>
      </c>
      <c r="C68" s="179" t="s">
        <v>9</v>
      </c>
      <c r="D68" s="162">
        <v>50</v>
      </c>
      <c r="E68" s="162"/>
      <c r="F68" s="120">
        <f t="shared" ref="F68:F72" si="10">+D68*E68</f>
        <v>0</v>
      </c>
    </row>
    <row r="69" spans="1:6" x14ac:dyDescent="0.25">
      <c r="A69" s="146" t="s">
        <v>64</v>
      </c>
      <c r="B69" s="130" t="s">
        <v>93</v>
      </c>
      <c r="C69" s="158" t="s">
        <v>49</v>
      </c>
      <c r="D69" s="159">
        <v>4</v>
      </c>
      <c r="E69" s="159"/>
      <c r="F69" s="120">
        <f t="shared" si="10"/>
        <v>0</v>
      </c>
    </row>
    <row r="70" spans="1:6" x14ac:dyDescent="0.25">
      <c r="A70" s="146" t="s">
        <v>65</v>
      </c>
      <c r="B70" s="130" t="s">
        <v>245</v>
      </c>
      <c r="C70" s="158" t="s">
        <v>49</v>
      </c>
      <c r="D70" s="159">
        <v>2</v>
      </c>
      <c r="E70" s="159"/>
      <c r="F70" s="120">
        <f t="shared" si="10"/>
        <v>0</v>
      </c>
    </row>
    <row r="71" spans="1:6" x14ac:dyDescent="0.25">
      <c r="A71" s="146" t="s">
        <v>66</v>
      </c>
      <c r="B71" s="180" t="s">
        <v>94</v>
      </c>
      <c r="C71" s="49" t="s">
        <v>6</v>
      </c>
      <c r="D71" s="175">
        <v>2</v>
      </c>
      <c r="E71" s="127"/>
      <c r="F71" s="120">
        <f t="shared" si="10"/>
        <v>0</v>
      </c>
    </row>
    <row r="72" spans="1:6" x14ac:dyDescent="0.25">
      <c r="A72" s="146" t="s">
        <v>131</v>
      </c>
      <c r="B72" s="180" t="s">
        <v>246</v>
      </c>
      <c r="C72" s="49" t="s">
        <v>6</v>
      </c>
      <c r="D72" s="175">
        <v>2</v>
      </c>
      <c r="E72" s="127"/>
      <c r="F72" s="120">
        <f t="shared" si="10"/>
        <v>0</v>
      </c>
    </row>
    <row r="73" spans="1:6" ht="12" x14ac:dyDescent="0.25">
      <c r="A73" s="206" t="s">
        <v>22</v>
      </c>
      <c r="B73" s="207"/>
      <c r="C73" s="207"/>
      <c r="D73" s="207"/>
      <c r="E73" s="181"/>
      <c r="F73" s="182">
        <f>+SUM(F66:F72)</f>
        <v>0</v>
      </c>
    </row>
    <row r="74" spans="1:6" ht="12" x14ac:dyDescent="0.25">
      <c r="A74" s="151"/>
      <c r="B74" s="183" t="s">
        <v>247</v>
      </c>
      <c r="C74" s="183"/>
      <c r="D74" s="184"/>
      <c r="E74" s="184"/>
      <c r="F74" s="155">
        <f>F73+F64</f>
        <v>0</v>
      </c>
    </row>
    <row r="75" spans="1:6" s="149" customFormat="1" ht="12" thickBot="1" x14ac:dyDescent="0.3">
      <c r="A75" s="191"/>
      <c r="B75" s="192"/>
      <c r="C75" s="192"/>
      <c r="D75" s="192"/>
      <c r="E75" s="192"/>
      <c r="F75" s="193"/>
    </row>
    <row r="76" spans="1:6" ht="12.5" thickBot="1" x14ac:dyDescent="0.3">
      <c r="A76" s="194" t="s">
        <v>95</v>
      </c>
      <c r="B76" s="195"/>
      <c r="C76" s="195"/>
      <c r="D76" s="195"/>
      <c r="E76" s="185"/>
      <c r="F76" s="11">
        <f>F74+F58+F28</f>
        <v>0</v>
      </c>
    </row>
  </sheetData>
  <mergeCells count="26">
    <mergeCell ref="A13:E13"/>
    <mergeCell ref="A1:F1"/>
    <mergeCell ref="C3:D3"/>
    <mergeCell ref="A5:E5"/>
    <mergeCell ref="C6:D6"/>
    <mergeCell ref="C7:D7"/>
    <mergeCell ref="C55:D55"/>
    <mergeCell ref="C14:D14"/>
    <mergeCell ref="A20:E20"/>
    <mergeCell ref="A27:E27"/>
    <mergeCell ref="A29:F29"/>
    <mergeCell ref="C30:D30"/>
    <mergeCell ref="E30:F30"/>
    <mergeCell ref="A34:E34"/>
    <mergeCell ref="A41:E41"/>
    <mergeCell ref="A46:E46"/>
    <mergeCell ref="C47:D47"/>
    <mergeCell ref="A54:E54"/>
    <mergeCell ref="A75:F75"/>
    <mergeCell ref="A76:D76"/>
    <mergeCell ref="A57:E57"/>
    <mergeCell ref="A59:F59"/>
    <mergeCell ref="B60:D60"/>
    <mergeCell ref="A64:D64"/>
    <mergeCell ref="C65:D65"/>
    <mergeCell ref="A73:D73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topLeftCell="A16" zoomScale="112" zoomScaleNormal="112" zoomScaleSheetLayoutView="112" workbookViewId="0">
      <selection activeCell="B12" sqref="B12"/>
    </sheetView>
  </sheetViews>
  <sheetFormatPr baseColWidth="10" defaultColWidth="8" defaultRowHeight="11.5" x14ac:dyDescent="0.35"/>
  <cols>
    <col min="1" max="1" width="7.36328125" style="106" customWidth="1"/>
    <col min="2" max="2" width="47.54296875" style="33" bestFit="1" customWidth="1"/>
    <col min="3" max="3" width="9.453125" style="106" customWidth="1"/>
    <col min="4" max="5" width="9.6328125" style="106" customWidth="1"/>
    <col min="6" max="6" width="9.6328125" style="107" customWidth="1"/>
    <col min="7" max="16384" width="8" style="33"/>
  </cols>
  <sheetData>
    <row r="1" spans="1:6" ht="18" customHeight="1" x14ac:dyDescent="0.35">
      <c r="A1" s="218" t="s">
        <v>194</v>
      </c>
      <c r="B1" s="219"/>
      <c r="C1" s="219"/>
      <c r="D1" s="219"/>
      <c r="E1" s="219"/>
      <c r="F1" s="220"/>
    </row>
    <row r="2" spans="1:6" ht="25.5" customHeight="1" thickBot="1" x14ac:dyDescent="0.4">
      <c r="A2" s="221"/>
      <c r="B2" s="222"/>
      <c r="C2" s="222"/>
      <c r="D2" s="222"/>
      <c r="E2" s="222"/>
      <c r="F2" s="223"/>
    </row>
    <row r="3" spans="1:6" ht="25.25" customHeight="1" x14ac:dyDescent="0.35">
      <c r="A3" s="224" t="s">
        <v>101</v>
      </c>
      <c r="B3" s="225"/>
      <c r="C3" s="225"/>
      <c r="D3" s="225"/>
      <c r="E3" s="225"/>
      <c r="F3" s="226"/>
    </row>
    <row r="4" spans="1:6" ht="13.25" customHeight="1" thickBot="1" x14ac:dyDescent="0.3">
      <c r="A4" s="34" t="s">
        <v>0</v>
      </c>
      <c r="B4" s="35" t="s">
        <v>102</v>
      </c>
      <c r="C4" s="35" t="s">
        <v>103</v>
      </c>
      <c r="D4" s="35" t="s">
        <v>104</v>
      </c>
      <c r="E4" s="35" t="s">
        <v>105</v>
      </c>
      <c r="F4" s="36" t="s">
        <v>106</v>
      </c>
    </row>
    <row r="5" spans="1:6" ht="12" thickBot="1" x14ac:dyDescent="0.3">
      <c r="A5" s="37">
        <v>2</v>
      </c>
      <c r="B5" s="38" t="s">
        <v>107</v>
      </c>
      <c r="C5" s="39"/>
      <c r="D5" s="40"/>
      <c r="E5" s="40"/>
      <c r="F5" s="41"/>
    </row>
    <row r="6" spans="1:6" x14ac:dyDescent="0.25">
      <c r="A6" s="42"/>
      <c r="B6" s="43" t="s">
        <v>108</v>
      </c>
      <c r="C6" s="44"/>
      <c r="D6" s="45"/>
      <c r="E6" s="45"/>
      <c r="F6" s="46"/>
    </row>
    <row r="7" spans="1:6" ht="13.25" customHeight="1" x14ac:dyDescent="0.25">
      <c r="A7" s="47" t="s">
        <v>39</v>
      </c>
      <c r="B7" s="48" t="s">
        <v>109</v>
      </c>
      <c r="C7" s="49" t="s">
        <v>195</v>
      </c>
      <c r="D7" s="49">
        <v>20</v>
      </c>
      <c r="E7" s="50"/>
      <c r="F7" s="46">
        <f>D7*E7</f>
        <v>0</v>
      </c>
    </row>
    <row r="8" spans="1:6" x14ac:dyDescent="0.25">
      <c r="A8" s="47" t="s">
        <v>43</v>
      </c>
      <c r="B8" s="48" t="s">
        <v>110</v>
      </c>
      <c r="C8" s="49" t="s">
        <v>9</v>
      </c>
      <c r="D8" s="49">
        <v>60</v>
      </c>
      <c r="E8" s="51"/>
      <c r="F8" s="46">
        <f t="shared" ref="F8:F52" si="0">D8*E8</f>
        <v>0</v>
      </c>
    </row>
    <row r="9" spans="1:6" x14ac:dyDescent="0.25">
      <c r="A9" s="47" t="s">
        <v>55</v>
      </c>
      <c r="B9" s="48" t="s">
        <v>111</v>
      </c>
      <c r="C9" s="49" t="s">
        <v>9</v>
      </c>
      <c r="D9" s="49">
        <v>20</v>
      </c>
      <c r="E9" s="51"/>
      <c r="F9" s="46">
        <f t="shared" si="0"/>
        <v>0</v>
      </c>
    </row>
    <row r="10" spans="1:6" x14ac:dyDescent="0.25">
      <c r="A10" s="47" t="s">
        <v>56</v>
      </c>
      <c r="B10" s="48" t="s">
        <v>112</v>
      </c>
      <c r="C10" s="49" t="s">
        <v>113</v>
      </c>
      <c r="D10" s="49">
        <v>2</v>
      </c>
      <c r="E10" s="51"/>
      <c r="F10" s="46">
        <f t="shared" si="0"/>
        <v>0</v>
      </c>
    </row>
    <row r="11" spans="1:6" x14ac:dyDescent="0.25">
      <c r="A11" s="47" t="s">
        <v>45</v>
      </c>
      <c r="B11" s="48" t="s">
        <v>114</v>
      </c>
      <c r="C11" s="49" t="s">
        <v>115</v>
      </c>
      <c r="D11" s="49">
        <v>5</v>
      </c>
      <c r="E11" s="51"/>
      <c r="F11" s="46">
        <f t="shared" si="0"/>
        <v>0</v>
      </c>
    </row>
    <row r="12" spans="1:6" x14ac:dyDescent="0.25">
      <c r="A12" s="47" t="s">
        <v>57</v>
      </c>
      <c r="B12" s="48" t="s">
        <v>116</v>
      </c>
      <c r="C12" s="49" t="s">
        <v>117</v>
      </c>
      <c r="D12" s="49">
        <v>5</v>
      </c>
      <c r="E12" s="51"/>
      <c r="F12" s="46">
        <f t="shared" si="0"/>
        <v>0</v>
      </c>
    </row>
    <row r="13" spans="1:6" x14ac:dyDescent="0.25">
      <c r="A13" s="52"/>
      <c r="B13" s="53" t="s">
        <v>118</v>
      </c>
      <c r="C13" s="54"/>
      <c r="D13" s="54"/>
      <c r="E13" s="55"/>
      <c r="F13" s="56">
        <f>F7+F8+F9+F10+F12+F11</f>
        <v>0</v>
      </c>
    </row>
    <row r="14" spans="1:6" x14ac:dyDescent="0.25">
      <c r="A14" s="57">
        <v>3</v>
      </c>
      <c r="B14" s="58" t="s">
        <v>119</v>
      </c>
      <c r="C14" s="59"/>
      <c r="D14" s="59"/>
      <c r="E14" s="60"/>
      <c r="F14" s="46"/>
    </row>
    <row r="15" spans="1:6" ht="13.25" customHeight="1" x14ac:dyDescent="0.25">
      <c r="A15" s="42" t="s">
        <v>58</v>
      </c>
      <c r="B15" s="61" t="s">
        <v>250</v>
      </c>
      <c r="C15" s="44" t="s">
        <v>9</v>
      </c>
      <c r="D15" s="44">
        <v>20</v>
      </c>
      <c r="E15" s="62"/>
      <c r="F15" s="46">
        <f t="shared" si="0"/>
        <v>0</v>
      </c>
    </row>
    <row r="16" spans="1:6" x14ac:dyDescent="0.25">
      <c r="A16" s="47" t="s">
        <v>59</v>
      </c>
      <c r="B16" s="48" t="s">
        <v>120</v>
      </c>
      <c r="C16" s="49" t="s">
        <v>9</v>
      </c>
      <c r="D16" s="49">
        <v>60</v>
      </c>
      <c r="E16" s="51"/>
      <c r="F16" s="46">
        <f t="shared" si="0"/>
        <v>0</v>
      </c>
    </row>
    <row r="17" spans="1:6" ht="13.25" customHeight="1" x14ac:dyDescent="0.25">
      <c r="A17" s="47" t="s">
        <v>60</v>
      </c>
      <c r="B17" s="48" t="s">
        <v>121</v>
      </c>
      <c r="C17" s="49" t="s">
        <v>9</v>
      </c>
      <c r="D17" s="49">
        <v>20</v>
      </c>
      <c r="E17" s="51"/>
      <c r="F17" s="46">
        <f t="shared" si="0"/>
        <v>0</v>
      </c>
    </row>
    <row r="18" spans="1:6" ht="12" thickBot="1" x14ac:dyDescent="0.3">
      <c r="A18" s="63"/>
      <c r="B18" s="64" t="s">
        <v>122</v>
      </c>
      <c r="C18" s="65"/>
      <c r="D18" s="65"/>
      <c r="E18" s="66"/>
      <c r="F18" s="67">
        <f>F15+F16+F17</f>
        <v>0</v>
      </c>
    </row>
    <row r="19" spans="1:6" x14ac:dyDescent="0.25">
      <c r="A19" s="68">
        <v>4</v>
      </c>
      <c r="B19" s="58" t="s">
        <v>123</v>
      </c>
      <c r="C19" s="69"/>
      <c r="D19" s="49"/>
      <c r="E19" s="48"/>
      <c r="F19" s="70"/>
    </row>
    <row r="20" spans="1:6" x14ac:dyDescent="0.25">
      <c r="A20" s="71" t="s">
        <v>61</v>
      </c>
      <c r="B20" s="72" t="s">
        <v>124</v>
      </c>
      <c r="C20" s="73" t="s">
        <v>9</v>
      </c>
      <c r="D20" s="73">
        <v>20</v>
      </c>
      <c r="E20" s="74"/>
      <c r="F20" s="46">
        <f t="shared" si="0"/>
        <v>0</v>
      </c>
    </row>
    <row r="21" spans="1:6" x14ac:dyDescent="0.25">
      <c r="A21" s="47" t="s">
        <v>62</v>
      </c>
      <c r="B21" s="61" t="s">
        <v>125</v>
      </c>
      <c r="C21" s="44" t="s">
        <v>9</v>
      </c>
      <c r="D21" s="73">
        <v>60</v>
      </c>
      <c r="E21" s="75"/>
      <c r="F21" s="46">
        <f t="shared" si="0"/>
        <v>0</v>
      </c>
    </row>
    <row r="22" spans="1:6" x14ac:dyDescent="0.25">
      <c r="A22" s="47" t="s">
        <v>63</v>
      </c>
      <c r="B22" s="61" t="s">
        <v>126</v>
      </c>
      <c r="C22" s="44" t="s">
        <v>9</v>
      </c>
      <c r="D22" s="44">
        <v>20</v>
      </c>
      <c r="E22" s="75"/>
      <c r="F22" s="46">
        <f t="shared" si="0"/>
        <v>0</v>
      </c>
    </row>
    <row r="23" spans="1:6" x14ac:dyDescent="0.25">
      <c r="A23" s="47" t="s">
        <v>64</v>
      </c>
      <c r="B23" s="61" t="s">
        <v>127</v>
      </c>
      <c r="C23" s="44" t="s">
        <v>128</v>
      </c>
      <c r="D23" s="44">
        <v>1</v>
      </c>
      <c r="E23" s="75"/>
      <c r="F23" s="46">
        <f t="shared" si="0"/>
        <v>0</v>
      </c>
    </row>
    <row r="24" spans="1:6" ht="13.25" customHeight="1" x14ac:dyDescent="0.25">
      <c r="A24" s="47" t="s">
        <v>65</v>
      </c>
      <c r="B24" s="61" t="s">
        <v>129</v>
      </c>
      <c r="C24" s="44" t="s">
        <v>117</v>
      </c>
      <c r="D24" s="44">
        <v>5</v>
      </c>
      <c r="E24" s="75"/>
      <c r="F24" s="46">
        <f t="shared" si="0"/>
        <v>0</v>
      </c>
    </row>
    <row r="25" spans="1:6" x14ac:dyDescent="0.25">
      <c r="A25" s="47" t="s">
        <v>66</v>
      </c>
      <c r="B25" s="48" t="s">
        <v>130</v>
      </c>
      <c r="C25" s="49" t="s">
        <v>117</v>
      </c>
      <c r="D25" s="49">
        <v>5</v>
      </c>
      <c r="E25" s="76"/>
      <c r="F25" s="46">
        <f t="shared" si="0"/>
        <v>0</v>
      </c>
    </row>
    <row r="26" spans="1:6" ht="13.25" customHeight="1" x14ac:dyDescent="0.25">
      <c r="A26" s="47" t="s">
        <v>131</v>
      </c>
      <c r="B26" s="77" t="s">
        <v>132</v>
      </c>
      <c r="C26" s="78" t="s">
        <v>133</v>
      </c>
      <c r="D26" s="78">
        <v>1</v>
      </c>
      <c r="E26" s="79"/>
      <c r="F26" s="46">
        <f t="shared" si="0"/>
        <v>0</v>
      </c>
    </row>
    <row r="27" spans="1:6" x14ac:dyDescent="0.25">
      <c r="A27" s="63"/>
      <c r="B27" s="80" t="s">
        <v>134</v>
      </c>
      <c r="C27" s="81"/>
      <c r="D27" s="81"/>
      <c r="E27" s="82"/>
      <c r="F27" s="56">
        <f>F20+F21+F22+F23+F24+F25+F26</f>
        <v>0</v>
      </c>
    </row>
    <row r="28" spans="1:6" x14ac:dyDescent="0.25">
      <c r="A28" s="57">
        <v>5</v>
      </c>
      <c r="B28" s="83" t="s">
        <v>135</v>
      </c>
      <c r="C28" s="84"/>
      <c r="D28" s="84"/>
      <c r="E28" s="85"/>
      <c r="F28" s="46"/>
    </row>
    <row r="29" spans="1:6" x14ac:dyDescent="0.25">
      <c r="A29" s="47" t="s">
        <v>136</v>
      </c>
      <c r="B29" s="48" t="s">
        <v>137</v>
      </c>
      <c r="C29" s="49" t="s">
        <v>138</v>
      </c>
      <c r="D29" s="49">
        <v>1</v>
      </c>
      <c r="E29" s="76"/>
      <c r="F29" s="46">
        <f t="shared" si="0"/>
        <v>0</v>
      </c>
    </row>
    <row r="30" spans="1:6" x14ac:dyDescent="0.25">
      <c r="A30" s="47" t="s">
        <v>139</v>
      </c>
      <c r="B30" s="48" t="s">
        <v>140</v>
      </c>
      <c r="C30" s="49" t="s">
        <v>138</v>
      </c>
      <c r="D30" s="49">
        <v>6</v>
      </c>
      <c r="E30" s="76"/>
      <c r="F30" s="46">
        <f t="shared" si="0"/>
        <v>0</v>
      </c>
    </row>
    <row r="31" spans="1:6" ht="13.25" customHeight="1" x14ac:dyDescent="0.25">
      <c r="A31" s="47" t="s">
        <v>141</v>
      </c>
      <c r="B31" s="48" t="s">
        <v>142</v>
      </c>
      <c r="C31" s="49" t="s">
        <v>138</v>
      </c>
      <c r="D31" s="49">
        <v>6</v>
      </c>
      <c r="E31" s="76"/>
      <c r="F31" s="46">
        <f t="shared" si="0"/>
        <v>0</v>
      </c>
    </row>
    <row r="32" spans="1:6" x14ac:dyDescent="0.25">
      <c r="A32" s="47" t="s">
        <v>143</v>
      </c>
      <c r="B32" s="48" t="s">
        <v>144</v>
      </c>
      <c r="C32" s="49" t="s">
        <v>138</v>
      </c>
      <c r="D32" s="49">
        <v>6</v>
      </c>
      <c r="E32" s="76"/>
      <c r="F32" s="46">
        <f t="shared" si="0"/>
        <v>0</v>
      </c>
    </row>
    <row r="33" spans="1:6" ht="13.25" customHeight="1" x14ac:dyDescent="0.25">
      <c r="A33" s="47" t="s">
        <v>145</v>
      </c>
      <c r="B33" s="48" t="s">
        <v>146</v>
      </c>
      <c r="C33" s="49" t="s">
        <v>138</v>
      </c>
      <c r="D33" s="49">
        <v>6</v>
      </c>
      <c r="E33" s="76"/>
      <c r="F33" s="46">
        <f t="shared" si="0"/>
        <v>0</v>
      </c>
    </row>
    <row r="34" spans="1:6" x14ac:dyDescent="0.25">
      <c r="A34" s="47" t="s">
        <v>147</v>
      </c>
      <c r="B34" s="48" t="s">
        <v>148</v>
      </c>
      <c r="C34" s="49" t="s">
        <v>149</v>
      </c>
      <c r="D34" s="49">
        <v>1</v>
      </c>
      <c r="E34" s="76"/>
      <c r="F34" s="46">
        <f t="shared" si="0"/>
        <v>0</v>
      </c>
    </row>
    <row r="35" spans="1:6" ht="13.25" customHeight="1" x14ac:dyDescent="0.25">
      <c r="A35" s="63"/>
      <c r="B35" s="86" t="s">
        <v>150</v>
      </c>
      <c r="C35" s="81"/>
      <c r="D35" s="81"/>
      <c r="E35" s="82"/>
      <c r="F35" s="56">
        <f>F29+F30+F31+F32+F33+F34</f>
        <v>0</v>
      </c>
    </row>
    <row r="36" spans="1:6" ht="13.25" customHeight="1" x14ac:dyDescent="0.25">
      <c r="A36" s="57">
        <v>6</v>
      </c>
      <c r="B36" s="58" t="s">
        <v>151</v>
      </c>
      <c r="C36" s="49"/>
      <c r="D36" s="49"/>
      <c r="E36" s="76"/>
      <c r="F36" s="46"/>
    </row>
    <row r="37" spans="1:6" x14ac:dyDescent="0.25">
      <c r="A37" s="71" t="s">
        <v>152</v>
      </c>
      <c r="B37" s="87" t="s">
        <v>153</v>
      </c>
      <c r="C37" s="88" t="s">
        <v>149</v>
      </c>
      <c r="D37" s="88">
        <v>1</v>
      </c>
      <c r="E37" s="89"/>
      <c r="F37" s="46">
        <f t="shared" si="0"/>
        <v>0</v>
      </c>
    </row>
    <row r="38" spans="1:6" x14ac:dyDescent="0.25">
      <c r="A38" s="90" t="s">
        <v>154</v>
      </c>
      <c r="B38" s="91" t="s">
        <v>155</v>
      </c>
      <c r="C38" s="92" t="s">
        <v>149</v>
      </c>
      <c r="D38" s="92">
        <v>1</v>
      </c>
      <c r="E38" s="93"/>
      <c r="F38" s="46">
        <f t="shared" si="0"/>
        <v>0</v>
      </c>
    </row>
    <row r="39" spans="1:6" x14ac:dyDescent="0.25">
      <c r="A39" s="94" t="s">
        <v>156</v>
      </c>
      <c r="B39" s="87" t="s">
        <v>157</v>
      </c>
      <c r="C39" s="88" t="s">
        <v>149</v>
      </c>
      <c r="D39" s="88">
        <v>1</v>
      </c>
      <c r="E39" s="89"/>
      <c r="F39" s="46">
        <f t="shared" si="0"/>
        <v>0</v>
      </c>
    </row>
    <row r="40" spans="1:6" x14ac:dyDescent="0.25">
      <c r="A40" s="63"/>
      <c r="B40" s="95" t="s">
        <v>158</v>
      </c>
      <c r="C40" s="65"/>
      <c r="D40" s="65"/>
      <c r="E40" s="96"/>
      <c r="F40" s="56">
        <f>F37+F38+F39</f>
        <v>0</v>
      </c>
    </row>
    <row r="41" spans="1:6" ht="13.25" customHeight="1" x14ac:dyDescent="0.25">
      <c r="A41" s="57">
        <v>7</v>
      </c>
      <c r="B41" s="97" t="s">
        <v>159</v>
      </c>
      <c r="C41" s="84"/>
      <c r="D41" s="84"/>
      <c r="E41" s="85"/>
      <c r="F41" s="46"/>
    </row>
    <row r="42" spans="1:6" x14ac:dyDescent="0.25">
      <c r="A42" s="94" t="s">
        <v>160</v>
      </c>
      <c r="B42" s="87" t="s">
        <v>161</v>
      </c>
      <c r="C42" s="88" t="s">
        <v>113</v>
      </c>
      <c r="D42" s="88">
        <v>1</v>
      </c>
      <c r="E42" s="89"/>
      <c r="F42" s="46">
        <f t="shared" si="0"/>
        <v>0</v>
      </c>
    </row>
    <row r="43" spans="1:6" x14ac:dyDescent="0.25">
      <c r="A43" s="94" t="s">
        <v>162</v>
      </c>
      <c r="B43" s="87" t="s">
        <v>163</v>
      </c>
      <c r="C43" s="88" t="s">
        <v>113</v>
      </c>
      <c r="D43" s="88">
        <v>1</v>
      </c>
      <c r="E43" s="89"/>
      <c r="F43" s="46">
        <f t="shared" si="0"/>
        <v>0</v>
      </c>
    </row>
    <row r="44" spans="1:6" x14ac:dyDescent="0.25">
      <c r="A44" s="94" t="s">
        <v>164</v>
      </c>
      <c r="B44" s="87" t="s">
        <v>165</v>
      </c>
      <c r="C44" s="88" t="s">
        <v>149</v>
      </c>
      <c r="D44" s="88">
        <v>1</v>
      </c>
      <c r="E44" s="89"/>
      <c r="F44" s="46">
        <f t="shared" si="0"/>
        <v>0</v>
      </c>
    </row>
    <row r="45" spans="1:6" ht="13.25" customHeight="1" x14ac:dyDescent="0.25">
      <c r="A45" s="94" t="s">
        <v>166</v>
      </c>
      <c r="B45" s="87" t="s">
        <v>167</v>
      </c>
      <c r="C45" s="88" t="s">
        <v>149</v>
      </c>
      <c r="D45" s="88">
        <v>1</v>
      </c>
      <c r="E45" s="89"/>
      <c r="F45" s="46">
        <f t="shared" si="0"/>
        <v>0</v>
      </c>
    </row>
    <row r="46" spans="1:6" ht="13.25" customHeight="1" x14ac:dyDescent="0.25">
      <c r="A46" s="52"/>
      <c r="B46" s="53" t="s">
        <v>168</v>
      </c>
      <c r="C46" s="81"/>
      <c r="D46" s="81"/>
      <c r="E46" s="82"/>
      <c r="F46" s="56">
        <f>F42+F43+F44+F45</f>
        <v>0</v>
      </c>
    </row>
    <row r="47" spans="1:6" x14ac:dyDescent="0.25">
      <c r="A47" s="57">
        <v>8</v>
      </c>
      <c r="B47" s="97" t="s">
        <v>169</v>
      </c>
      <c r="C47" s="84"/>
      <c r="D47" s="98"/>
      <c r="E47" s="85"/>
      <c r="F47" s="46"/>
    </row>
    <row r="48" spans="1:6" ht="13.25" customHeight="1" x14ac:dyDescent="0.25">
      <c r="A48" s="94" t="s">
        <v>170</v>
      </c>
      <c r="B48" s="87" t="s">
        <v>171</v>
      </c>
      <c r="C48" s="88" t="s">
        <v>113</v>
      </c>
      <c r="D48" s="88">
        <v>1</v>
      </c>
      <c r="E48" s="89"/>
      <c r="F48" s="46">
        <f t="shared" si="0"/>
        <v>0</v>
      </c>
    </row>
    <row r="49" spans="1:6" x14ac:dyDescent="0.25">
      <c r="A49" s="90" t="s">
        <v>172</v>
      </c>
      <c r="B49" s="91" t="s">
        <v>173</v>
      </c>
      <c r="C49" s="92" t="s">
        <v>9</v>
      </c>
      <c r="D49" s="92">
        <v>80</v>
      </c>
      <c r="E49" s="93"/>
      <c r="F49" s="46">
        <f t="shared" si="0"/>
        <v>0</v>
      </c>
    </row>
    <row r="50" spans="1:6" ht="13.25" customHeight="1" x14ac:dyDescent="0.25">
      <c r="A50" s="94" t="s">
        <v>174</v>
      </c>
      <c r="B50" s="87" t="s">
        <v>175</v>
      </c>
      <c r="C50" s="88" t="s">
        <v>149</v>
      </c>
      <c r="D50" s="88">
        <v>1</v>
      </c>
      <c r="E50" s="89"/>
      <c r="F50" s="46">
        <f t="shared" si="0"/>
        <v>0</v>
      </c>
    </row>
    <row r="51" spans="1:6" x14ac:dyDescent="0.25">
      <c r="A51" s="94" t="s">
        <v>176</v>
      </c>
      <c r="B51" s="87" t="s">
        <v>177</v>
      </c>
      <c r="C51" s="88" t="s">
        <v>9</v>
      </c>
      <c r="D51" s="88">
        <v>100</v>
      </c>
      <c r="E51" s="89"/>
      <c r="F51" s="46">
        <f t="shared" si="0"/>
        <v>0</v>
      </c>
    </row>
    <row r="52" spans="1:6" x14ac:dyDescent="0.25">
      <c r="A52" s="94" t="s">
        <v>178</v>
      </c>
      <c r="B52" s="87" t="s">
        <v>179</v>
      </c>
      <c r="C52" s="88" t="s">
        <v>149</v>
      </c>
      <c r="D52" s="88">
        <v>1</v>
      </c>
      <c r="E52" s="89"/>
      <c r="F52" s="46">
        <f t="shared" si="0"/>
        <v>0</v>
      </c>
    </row>
    <row r="53" spans="1:6" x14ac:dyDescent="0.25">
      <c r="A53" s="99"/>
      <c r="B53" s="80" t="s">
        <v>180</v>
      </c>
      <c r="C53" s="81"/>
      <c r="D53" s="100"/>
      <c r="E53" s="101"/>
      <c r="F53" s="102">
        <f>F48+F49+F50+F51+F52</f>
        <v>0</v>
      </c>
    </row>
    <row r="54" spans="1:6" ht="23" x14ac:dyDescent="0.25">
      <c r="A54" s="57">
        <v>9</v>
      </c>
      <c r="B54" s="103" t="s">
        <v>181</v>
      </c>
      <c r="C54" s="84"/>
      <c r="D54" s="98"/>
      <c r="E54" s="85"/>
      <c r="F54" s="46"/>
    </row>
    <row r="55" spans="1:6" x14ac:dyDescent="0.25">
      <c r="A55" s="94" t="s">
        <v>182</v>
      </c>
      <c r="B55" s="87" t="s">
        <v>183</v>
      </c>
      <c r="C55" s="88" t="s">
        <v>184</v>
      </c>
      <c r="D55" s="88">
        <v>1</v>
      </c>
      <c r="E55" s="89"/>
      <c r="F55" s="46">
        <f>D55*E55</f>
        <v>0</v>
      </c>
    </row>
    <row r="56" spans="1:6" x14ac:dyDescent="0.25">
      <c r="A56" s="90" t="s">
        <v>185</v>
      </c>
      <c r="B56" s="91" t="s">
        <v>186</v>
      </c>
      <c r="C56" s="92" t="s">
        <v>184</v>
      </c>
      <c r="D56" s="92">
        <v>1</v>
      </c>
      <c r="E56" s="93"/>
      <c r="F56" s="46">
        <f>D56*E56</f>
        <v>0</v>
      </c>
    </row>
    <row r="57" spans="1:6" x14ac:dyDescent="0.25">
      <c r="A57" s="94" t="s">
        <v>187</v>
      </c>
      <c r="B57" s="87" t="s">
        <v>188</v>
      </c>
      <c r="C57" s="88" t="s">
        <v>189</v>
      </c>
      <c r="D57" s="88">
        <v>1</v>
      </c>
      <c r="E57" s="89"/>
      <c r="F57" s="46">
        <f>D57*E57</f>
        <v>0</v>
      </c>
    </row>
    <row r="58" spans="1:6" x14ac:dyDescent="0.25">
      <c r="A58" s="99"/>
      <c r="B58" s="80" t="s">
        <v>190</v>
      </c>
      <c r="C58" s="81"/>
      <c r="D58" s="100"/>
      <c r="E58" s="101"/>
      <c r="F58" s="102">
        <f>F55+F56+F57</f>
        <v>0</v>
      </c>
    </row>
    <row r="59" spans="1:6" ht="17.75" customHeight="1" thickBot="1" x14ac:dyDescent="0.3">
      <c r="A59" s="104"/>
      <c r="B59" s="227" t="s">
        <v>191</v>
      </c>
      <c r="C59" s="227"/>
      <c r="D59" s="227"/>
      <c r="E59" s="227"/>
      <c r="F59" s="105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view="pageBreakPreview" zoomScale="60" zoomScaleNormal="100" workbookViewId="0">
      <selection activeCell="G33" sqref="G33"/>
    </sheetView>
  </sheetViews>
  <sheetFormatPr baseColWidth="10" defaultRowHeight="11.5" x14ac:dyDescent="0.25"/>
  <cols>
    <col min="1" max="1" width="7.90625" style="1" customWidth="1"/>
    <col min="2" max="2" width="61.1796875" style="1" customWidth="1"/>
    <col min="3" max="5" width="10.90625" style="1"/>
    <col min="6" max="6" width="15.6328125" style="1" customWidth="1"/>
    <col min="7" max="16384" width="10.90625" style="1"/>
  </cols>
  <sheetData>
    <row r="1" spans="1:6" ht="12" thickTop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5" t="s">
        <v>5</v>
      </c>
    </row>
    <row r="2" spans="1:6" x14ac:dyDescent="0.25">
      <c r="A2" s="16" t="s">
        <v>19</v>
      </c>
      <c r="B2" s="17" t="s">
        <v>198</v>
      </c>
      <c r="C2" s="18"/>
      <c r="D2" s="19"/>
      <c r="E2" s="19"/>
      <c r="F2" s="19"/>
    </row>
    <row r="3" spans="1:6" x14ac:dyDescent="0.25">
      <c r="A3" s="20" t="s">
        <v>52</v>
      </c>
      <c r="B3" s="21" t="s">
        <v>248</v>
      </c>
      <c r="C3" s="22" t="s">
        <v>249</v>
      </c>
      <c r="D3" s="23">
        <v>2.5</v>
      </c>
      <c r="E3" s="23"/>
      <c r="F3" s="23">
        <f>D3*E3</f>
        <v>0</v>
      </c>
    </row>
    <row r="4" spans="1:6" x14ac:dyDescent="0.25">
      <c r="A4" s="22" t="s">
        <v>24</v>
      </c>
      <c r="B4" s="21" t="s">
        <v>199</v>
      </c>
      <c r="C4" s="22" t="s">
        <v>200</v>
      </c>
      <c r="D4" s="23">
        <v>1</v>
      </c>
      <c r="E4" s="23"/>
      <c r="F4" s="23">
        <f>D4*E4</f>
        <v>0</v>
      </c>
    </row>
    <row r="5" spans="1:6" ht="23" x14ac:dyDescent="0.25">
      <c r="A5" s="22" t="s">
        <v>31</v>
      </c>
      <c r="B5" s="21" t="s">
        <v>201</v>
      </c>
      <c r="C5" s="22" t="s">
        <v>200</v>
      </c>
      <c r="D5" s="23">
        <v>2.5</v>
      </c>
      <c r="E5" s="23"/>
      <c r="F5" s="23">
        <f t="shared" ref="F5:F9" si="0">D5*E5</f>
        <v>0</v>
      </c>
    </row>
    <row r="6" spans="1:6" x14ac:dyDescent="0.25">
      <c r="A6" s="22" t="s">
        <v>202</v>
      </c>
      <c r="B6" s="21" t="s">
        <v>203</v>
      </c>
      <c r="C6" s="22" t="s">
        <v>200</v>
      </c>
      <c r="D6" s="23">
        <v>0.2</v>
      </c>
      <c r="E6" s="23"/>
      <c r="F6" s="23">
        <f t="shared" si="0"/>
        <v>0</v>
      </c>
    </row>
    <row r="7" spans="1:6" ht="34.5" x14ac:dyDescent="0.25">
      <c r="A7" s="22" t="s">
        <v>204</v>
      </c>
      <c r="B7" s="21" t="s">
        <v>205</v>
      </c>
      <c r="C7" s="22" t="s">
        <v>9</v>
      </c>
      <c r="D7" s="23">
        <v>14</v>
      </c>
      <c r="E7" s="23"/>
      <c r="F7" s="23">
        <f t="shared" si="0"/>
        <v>0</v>
      </c>
    </row>
    <row r="8" spans="1:6" x14ac:dyDescent="0.25">
      <c r="A8" s="22" t="s">
        <v>206</v>
      </c>
      <c r="B8" s="21" t="s">
        <v>207</v>
      </c>
      <c r="C8" s="22" t="s">
        <v>7</v>
      </c>
      <c r="D8" s="23">
        <v>4</v>
      </c>
      <c r="E8" s="23"/>
      <c r="F8" s="23">
        <f t="shared" si="0"/>
        <v>0</v>
      </c>
    </row>
    <row r="9" spans="1:6" x14ac:dyDescent="0.25">
      <c r="A9" s="24" t="s">
        <v>208</v>
      </c>
      <c r="B9" s="25" t="s">
        <v>209</v>
      </c>
      <c r="C9" s="26" t="s">
        <v>9</v>
      </c>
      <c r="D9" s="27">
        <v>14</v>
      </c>
      <c r="E9" s="28"/>
      <c r="F9" s="29">
        <f t="shared" si="0"/>
        <v>0</v>
      </c>
    </row>
    <row r="10" spans="1:6" x14ac:dyDescent="0.25">
      <c r="A10" s="30"/>
      <c r="B10" s="31" t="s">
        <v>210</v>
      </c>
      <c r="C10" s="30"/>
      <c r="D10" s="30"/>
      <c r="E10" s="30"/>
      <c r="F10" s="32">
        <f>SUM(F3:F9)</f>
        <v>0</v>
      </c>
    </row>
  </sheetData>
  <phoneticPr fontId="3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 </vt:lpstr>
      <vt:lpstr>Forage</vt:lpstr>
      <vt:lpstr>CLOTURE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Junior N'kashama</cp:lastModifiedBy>
  <cp:lastPrinted>2026-04-26T17:13:22Z</cp:lastPrinted>
  <dcterms:created xsi:type="dcterms:W3CDTF">2026-01-26T12:57:55Z</dcterms:created>
  <dcterms:modified xsi:type="dcterms:W3CDTF">2026-04-26T21:01:29Z</dcterms:modified>
</cp:coreProperties>
</file>